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5" activeTab="5"/>
  </bookViews>
  <sheets>
    <sheet name="5" sheetId="1" r:id="rId1"/>
    <sheet name="2009г." sheetId="2" r:id="rId2"/>
    <sheet name="2010г." sheetId="3" r:id="rId3"/>
    <sheet name="2011г. " sheetId="4" r:id="rId4"/>
    <sheet name="2012г." sheetId="5" r:id="rId5"/>
    <sheet name="2013г." sheetId="6" r:id="rId6"/>
    <sheet name="6" sheetId="7" r:id="rId7"/>
  </sheets>
  <externalReferences>
    <externalReference r:id="rId10"/>
    <externalReference r:id="rId11"/>
  </externalReferences>
  <definedNames>
    <definedName name="ETS">#REF!</definedName>
    <definedName name="MOD">#REF!</definedName>
    <definedName name="_xlnm.Print_Area" localSheetId="1">'2009г.'!$A$1:$L$24</definedName>
    <definedName name="_xlnm.Print_Area" localSheetId="2">'2010г.'!$A$1:$L$24</definedName>
    <definedName name="_xlnm.Print_Area" localSheetId="3">'2011г. '!$A$1:$L$30</definedName>
    <definedName name="_xlnm.Print_Area" localSheetId="4">'2012г.'!$A$1:$L$30</definedName>
    <definedName name="_xlnm.Print_Area" localSheetId="5">'2013г.'!$A$1:$L$30</definedName>
  </definedNames>
  <calcPr fullCalcOnLoad="1" fullPrecision="0"/>
</workbook>
</file>

<file path=xl/sharedStrings.xml><?xml version="1.0" encoding="utf-8"?>
<sst xmlns="http://schemas.openxmlformats.org/spreadsheetml/2006/main" count="185" uniqueCount="62">
  <si>
    <t>СН-2</t>
  </si>
  <si>
    <t>НН</t>
  </si>
  <si>
    <t>(руб.)</t>
  </si>
  <si>
    <t>Плановое потребление</t>
  </si>
  <si>
    <t>Потери</t>
  </si>
  <si>
    <t>млн.кВт.час.</t>
  </si>
  <si>
    <t>Мощность</t>
  </si>
  <si>
    <t>МВт</t>
  </si>
  <si>
    <t>на потери</t>
  </si>
  <si>
    <t>на потребление</t>
  </si>
  <si>
    <t>Всего</t>
  </si>
  <si>
    <t>Стоимость 1 кВт.часа потребляемой электроэнергии</t>
  </si>
  <si>
    <t>Зам.директора ПГИ</t>
  </si>
  <si>
    <t>исполнитель: экономист - Демиденко Е.Н.</t>
  </si>
  <si>
    <r>
      <t>Н</t>
    </r>
    <r>
      <rPr>
        <sz val="8"/>
        <rFont val="Clarendon"/>
        <family val="1"/>
      </rPr>
      <t>ВВ</t>
    </r>
  </si>
  <si>
    <t>(руб)</t>
  </si>
  <si>
    <t>Проверка (гр.</t>
  </si>
  <si>
    <t>Электрическая энергия</t>
  </si>
  <si>
    <t>по сетям</t>
  </si>
  <si>
    <t>(гр.8/гр.2*1000)</t>
  </si>
  <si>
    <t>Необходимая валовая выручка в год (т.руб.) (Утверждена расчётами КТР)</t>
  </si>
  <si>
    <t xml:space="preserve">Расчёт стоимости 1кВт.часа потребляемой электроэнергии, через РП-51 и кабельные электрические сети ПГИ </t>
  </si>
  <si>
    <t xml:space="preserve">Сумма в месяц к возмещению ПГИ от ОАО "МРСК Северо-Запада" </t>
  </si>
  <si>
    <t>при установленной КТР мощности в месяц (МВт)=</t>
  </si>
  <si>
    <t xml:space="preserve">Расчёт стоимости 1кВт.часа потребляемой электроэнергии, через РП-51 и кабельные электрические сети ПГИ, сделан на основании Постановления КТР МО №50/1 от 17.12.2008г. </t>
  </si>
  <si>
    <t>Тариф на передачу электроэнергии, утверждённый КТР МО</t>
  </si>
  <si>
    <t>Ставка для ОАО "МРСК Северо-Запада" для оплаты мощности ПГИ (руб./МВт./мес.), утверждена  Комитетом по тарифному регулированию Мурманской области Постановлением №50/1 от 17.12.2008г.</t>
  </si>
  <si>
    <t>402,59т.руб.*1000 /12мес./ 0,1152мощ.=</t>
  </si>
  <si>
    <t>=402,595/12мес.</t>
  </si>
  <si>
    <t>Миличенко А.Н.</t>
  </si>
  <si>
    <t>Расчёт стоимости 1кВт.часа потребляемой электроэнергии, через РП-51 и кабельные электрические сети ПГИ, сделан на основании Постановления УТР МО №46/1 от 25.12.2009г. на 2010год</t>
  </si>
  <si>
    <t>Ставка для ОАО "МРСК Северо-Запада" для оплаты мощности ПГИ (руб./МВт./мес.), утверждена  Управлением по тарифному регулированию Мурманской области Постановлением №46/1 от 15.12.2009г.</t>
  </si>
  <si>
    <t>Ежемесячно к возмещению ПГИ (рублей в мес.) (по мощности 0,12МВт.мес)</t>
  </si>
  <si>
    <t>=429,44448/12мес.</t>
  </si>
  <si>
    <t>429,44448т.руб.* 1000/ 12мес./ 0,12мощ.=</t>
  </si>
  <si>
    <t>Ежемесячно к возмещению ПГИ (рублей в мес. Без НДС) (по мощности 0,1152МВт.мес)</t>
  </si>
  <si>
    <t>Ежемесячно к возмещению ПГИ (рублей в мес.без НДС)             (по мощности 0,165МВт.мес)</t>
  </si>
  <si>
    <t>Ежемесячно к возмещению ПГИ (рублей в мес. с НДС)                    (по мощности 0,165МВт.мес)</t>
  </si>
  <si>
    <t>проверка</t>
  </si>
  <si>
    <t>Ежемесячно к возмещению ПГИ (рублей в мес. с НДС) (по мощности 0,12МВт.мес)</t>
  </si>
  <si>
    <t>Ежемесячно к возмещению ПГИ (рублей в мес. с НДС) (по мощности 0,1152МВт.мес)</t>
  </si>
  <si>
    <t>460,65670т.руб.* 1000/ 12мес./ 0,165мощ.=</t>
  </si>
  <si>
    <t>=460,65670*1000/ 12мес.</t>
  </si>
  <si>
    <t>Расчёт ставки за содержание электрических сетейоплаты (по мощности, потребляемой электроэнергии, через РП-51 и кабельные электрические сети ПГИ)</t>
  </si>
  <si>
    <t>Индивидуальные тарифы на услуги по передаче электрической энергии</t>
  </si>
  <si>
    <t xml:space="preserve"> сделан на основании Постановления УТР МО №46/1 от 24.12.2010г. на 2011год</t>
  </si>
  <si>
    <t>Ставка для ОАО "МРСК Северо-Запада" за содержание электрических сетей ПГИ (руб./МВт./мес.), утверждена  Управлением по тарифному регулированию Мурманской области Постановлением №46/1 от 24.12.2010г.</t>
  </si>
  <si>
    <t>Расчёт ставки за содержание электрических сетей (по мощности, потребляемой электроэнергии, через РП-51 и кабельные электрические сети ПГИ)</t>
  </si>
  <si>
    <t xml:space="preserve"> сделан на основании Постановления УТР МО №65/3, 65/4 от 28.12.2011г. на 2012год</t>
  </si>
  <si>
    <t>Ежемесячно к возмещению ПГИ (рублей в мес.без НДС)             (по мощности 0,201МВт.мес)</t>
  </si>
  <si>
    <t>Ставка для ОАО "МРСК Северо-Запада" за содержание электрических сетей ПГИ (руб./МВт./мес.), утверждена  Управлением по тарифному регулированию Мурманской области Постановлениями №65/3, 65/4 от 28.12.2011г.</t>
  </si>
  <si>
    <t>=521,68535*1000/ 12мес.</t>
  </si>
  <si>
    <t>521,68535т.руб.* 1000/ 12мес./ 0,201мощ.=</t>
  </si>
  <si>
    <t>Ставка для ОАО "МРСК Северо-Запада" за содержание электрических сетей ПГИ (руб./МВт./мес.), утверждена  Управлением по тарифному регулированию Мурманской области Постановлениями от 27.12.2012г.   №65/3, 65/3, 65/4 и  65/5 от  на 2013год.</t>
  </si>
  <si>
    <t>548,8т.руб.* 1000/ 12мес./ 0,133мощ.=</t>
  </si>
  <si>
    <t>=548,8*1000/ 12мес.</t>
  </si>
  <si>
    <t>Ежемесячно к возмещению ПГИ (рублей в мес.без НДС)             (по мощности 0,133МВт.мес)</t>
  </si>
  <si>
    <t>с ндс</t>
  </si>
  <si>
    <t>утверждённая мощность</t>
  </si>
  <si>
    <t>Необходимая валовая выручка в год (т.руб.) (Утверждена          УТР МО)</t>
  </si>
  <si>
    <t>Ежемесячно к возмещению ПГИ (рублей в мес. с НДС)                    (по мощности 0,133МВт.мес)</t>
  </si>
  <si>
    <t xml:space="preserve"> сделан на основании Постановления УТР МО от 27.12.2012г.   №65/3, 65/4 и  65/5   с января 2013года.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</si>
</sst>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0"/>
    <numFmt numFmtId="171" formatCode="0.0000"/>
    <numFmt numFmtId="172" formatCode="#,##0.00_ ;\-#,##0.00\ "/>
    <numFmt numFmtId="173" formatCode="0.00;[Red]0.00"/>
    <numFmt numFmtId="174" formatCode="0.000;[Red]0.000"/>
    <numFmt numFmtId="175" formatCode="_-* #,##0.0_р_._-;\-* #,##0.0_р_._-;_-* &quot;-&quot;??_р_._-;_-@_-"/>
    <numFmt numFmtId="176" formatCode="_-* #,##0_р_._-;\-* #,##0_р_._-;_-* &quot;-&quot;??_р_._-;_-@_-"/>
    <numFmt numFmtId="177" formatCode="0.0%"/>
    <numFmt numFmtId="178" formatCode="_(* #,##0.0000_);_(* \(#,##0.0000\);_(* &quot;-&quot;??_);_(@_)"/>
    <numFmt numFmtId="179" formatCode="#,##0.00;[Red]#,##0.00"/>
    <numFmt numFmtId="180" formatCode="0;[Red]0"/>
    <numFmt numFmtId="181" formatCode="0.0;[Red]0.0"/>
    <numFmt numFmtId="182" formatCode="0.000%"/>
    <numFmt numFmtId="183" formatCode="_-* #,##0.0_р_._-;\-* #,##0.0_р_._-;_-* &quot;-&quot;?_р_._-;_-@_-"/>
    <numFmt numFmtId="184" formatCode="0.000000"/>
    <numFmt numFmtId="185" formatCode="#,##0.0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#,##0.00_р_."/>
    <numFmt numFmtId="190" formatCode="[$€-2]\ ###,000_);[Red]\([$€-2]\ ###,000\)"/>
    <numFmt numFmtId="191" formatCode="#,##0.0_р_."/>
    <numFmt numFmtId="192" formatCode="#,##0_р_."/>
    <numFmt numFmtId="193" formatCode="#,##0.0&quot;р.&quot;;[Red]\-#,##0.0&quot;р.&quot;"/>
    <numFmt numFmtId="194" formatCode="#,##0.0&quot;р.&quot;"/>
    <numFmt numFmtId="195" formatCode="#,##0&quot;р.&quot;"/>
    <numFmt numFmtId="196" formatCode="#,##0;[Red]#,##0"/>
    <numFmt numFmtId="197" formatCode="#,##0.0;[Red]#,##0.0"/>
    <numFmt numFmtId="198" formatCode="#,##0.0"/>
    <numFmt numFmtId="199" formatCode="#,##0.000&quot;р.&quot;"/>
    <numFmt numFmtId="200" formatCode="[$-FC19]d\ mmmm\ yyyy\ &quot;г.&quot;"/>
    <numFmt numFmtId="201" formatCode="#,##0.00&quot;р.&quot;;[Red]#,##0.00&quot;р.&quot;"/>
    <numFmt numFmtId="202" formatCode="#,##0.000;[Red]#,##0.000"/>
    <numFmt numFmtId="203" formatCode="_-* #,##0.00_р_._-;\-* #,##0.00_р_._-;_-* &quot;-&quot;?_р_._-;_-@_-"/>
    <numFmt numFmtId="204" formatCode="0.0000;[Red]0.0000"/>
    <numFmt numFmtId="205" formatCode="0.00000;[Red]0.00000"/>
    <numFmt numFmtId="206" formatCode="0.000000;[Red]0.00000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000000"/>
    <numFmt numFmtId="212" formatCode="0.00000000"/>
    <numFmt numFmtId="213" formatCode="0.0000000"/>
    <numFmt numFmtId="214" formatCode="0.00000%"/>
  </numFmts>
  <fonts count="52">
    <font>
      <sz val="10"/>
      <name val="Arial"/>
      <family val="0"/>
    </font>
    <font>
      <sz val="10"/>
      <name val="Clarendon"/>
      <family val="1"/>
    </font>
    <font>
      <b/>
      <sz val="10"/>
      <name val="Clarendon"/>
      <family val="1"/>
    </font>
    <font>
      <b/>
      <sz val="11"/>
      <name val="Clarendo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Clarendon"/>
      <family val="1"/>
    </font>
    <font>
      <sz val="8"/>
      <name val="Clarendo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name val="Clarendon"/>
      <family val="1"/>
    </font>
    <font>
      <b/>
      <sz val="10"/>
      <name val="Garamond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9" fontId="2" fillId="0" borderId="14" xfId="57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1" fontId="10" fillId="0" borderId="16" xfId="0" applyNumberFormat="1" applyFont="1" applyBorder="1" applyAlignment="1">
      <alignment horizontal="center"/>
    </xf>
    <xf numFmtId="170" fontId="10" fillId="0" borderId="17" xfId="0" applyNumberFormat="1" applyFont="1" applyBorder="1" applyAlignment="1">
      <alignment horizontal="center"/>
    </xf>
    <xf numFmtId="170" fontId="10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2" fontId="0" fillId="0" borderId="20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 wrapText="1"/>
    </xf>
    <xf numFmtId="168" fontId="0" fillId="0" borderId="20" xfId="0" applyNumberForma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11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31" xfId="0" applyFont="1" applyBorder="1" applyAlignment="1">
      <alignment horizontal="center" wrapText="1"/>
    </xf>
    <xf numFmtId="0" fontId="13" fillId="0" borderId="0" xfId="0" applyFont="1" applyAlignment="1">
      <alignment/>
    </xf>
    <xf numFmtId="171" fontId="0" fillId="0" borderId="32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70" fontId="10" fillId="0" borderId="16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12" fillId="0" borderId="33" xfId="0" applyNumberFormat="1" applyFont="1" applyBorder="1" applyAlignment="1">
      <alignment horizontal="center"/>
    </xf>
    <xf numFmtId="171" fontId="10" fillId="0" borderId="34" xfId="0" applyNumberFormat="1" applyFon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57" applyNumberFormat="1" applyFont="1" applyAlignment="1">
      <alignment/>
    </xf>
    <xf numFmtId="171" fontId="0" fillId="0" borderId="35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70" fontId="10" fillId="0" borderId="37" xfId="0" applyNumberFormat="1" applyFont="1" applyBorder="1" applyAlignment="1">
      <alignment horizontal="center"/>
    </xf>
    <xf numFmtId="171" fontId="10" fillId="0" borderId="37" xfId="0" applyNumberFormat="1" applyFont="1" applyBorder="1" applyAlignment="1">
      <alignment horizontal="center"/>
    </xf>
    <xf numFmtId="171" fontId="10" fillId="0" borderId="38" xfId="0" applyNumberFormat="1" applyFont="1" applyBorder="1" applyAlignment="1">
      <alignment horizontal="center"/>
    </xf>
    <xf numFmtId="170" fontId="10" fillId="0" borderId="19" xfId="0" applyNumberFormat="1" applyFont="1" applyBorder="1" applyAlignment="1">
      <alignment horizontal="center"/>
    </xf>
    <xf numFmtId="171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170" fontId="10" fillId="0" borderId="41" xfId="0" applyNumberFormat="1" applyFont="1" applyBorder="1" applyAlignment="1">
      <alignment horizontal="center"/>
    </xf>
    <xf numFmtId="171" fontId="12" fillId="0" borderId="42" xfId="0" applyNumberFormat="1" applyFont="1" applyBorder="1" applyAlignment="1">
      <alignment horizontal="center"/>
    </xf>
    <xf numFmtId="171" fontId="10" fillId="0" borderId="17" xfId="0" applyNumberFormat="1" applyFont="1" applyBorder="1" applyAlignment="1">
      <alignment horizontal="center"/>
    </xf>
    <xf numFmtId="171" fontId="10" fillId="0" borderId="43" xfId="0" applyNumberFormat="1" applyFont="1" applyBorder="1" applyAlignment="1">
      <alignment horizontal="center"/>
    </xf>
    <xf numFmtId="169" fontId="10" fillId="0" borderId="44" xfId="0" applyNumberFormat="1" applyFont="1" applyBorder="1" applyAlignment="1">
      <alignment horizontal="center"/>
    </xf>
    <xf numFmtId="170" fontId="10" fillId="0" borderId="45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4" fillId="0" borderId="46" xfId="0" applyNumberFormat="1" applyFont="1" applyBorder="1" applyAlignment="1">
      <alignment horizontal="center"/>
    </xf>
    <xf numFmtId="171" fontId="10" fillId="0" borderId="45" xfId="0" applyNumberFormat="1" applyFont="1" applyBorder="1" applyAlignment="1">
      <alignment horizontal="center"/>
    </xf>
    <xf numFmtId="171" fontId="10" fillId="0" borderId="47" xfId="0" applyNumberFormat="1" applyFon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1" fillId="0" borderId="48" xfId="0" applyFont="1" applyBorder="1" applyAlignment="1">
      <alignment horizontal="right" wrapText="1"/>
    </xf>
    <xf numFmtId="16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wrapText="1"/>
    </xf>
    <xf numFmtId="2" fontId="12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204" fontId="1" fillId="0" borderId="0" xfId="0" applyNumberFormat="1" applyFont="1" applyAlignment="1">
      <alignment horizontal="center"/>
    </xf>
    <xf numFmtId="0" fontId="1" fillId="0" borderId="49" xfId="0" applyFont="1" applyBorder="1" applyAlignment="1">
      <alignment horizontal="right"/>
    </xf>
    <xf numFmtId="170" fontId="10" fillId="0" borderId="34" xfId="0" applyNumberFormat="1" applyFont="1" applyBorder="1" applyAlignment="1">
      <alignment horizontal="center"/>
    </xf>
    <xf numFmtId="170" fontId="10" fillId="0" borderId="38" xfId="0" applyNumberFormat="1" applyFont="1" applyBorder="1" applyAlignment="1">
      <alignment horizontal="center"/>
    </xf>
    <xf numFmtId="170" fontId="10" fillId="0" borderId="47" xfId="0" applyNumberFormat="1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 wrapText="1"/>
    </xf>
    <xf numFmtId="0" fontId="15" fillId="0" borderId="53" xfId="0" applyFont="1" applyBorder="1" applyAlignment="1">
      <alignment horizontal="right"/>
    </xf>
    <xf numFmtId="2" fontId="15" fillId="0" borderId="52" xfId="0" applyNumberFormat="1" applyFont="1" applyBorder="1" applyAlignment="1">
      <alignment horizontal="center"/>
    </xf>
    <xf numFmtId="0" fontId="15" fillId="0" borderId="54" xfId="0" applyFont="1" applyBorder="1" applyAlignment="1">
      <alignment horizontal="right"/>
    </xf>
    <xf numFmtId="2" fontId="15" fillId="0" borderId="51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30" xfId="0" applyFont="1" applyBorder="1" applyAlignment="1">
      <alignment horizontal="right"/>
    </xf>
    <xf numFmtId="2" fontId="10" fillId="0" borderId="18" xfId="0" applyNumberFormat="1" applyFont="1" applyBorder="1" applyAlignment="1">
      <alignment horizontal="center"/>
    </xf>
    <xf numFmtId="0" fontId="16" fillId="0" borderId="46" xfId="0" applyFont="1" applyBorder="1" applyAlignment="1">
      <alignment horizontal="right"/>
    </xf>
    <xf numFmtId="2" fontId="10" fillId="0" borderId="11" xfId="0" applyNumberFormat="1" applyFont="1" applyBorder="1" applyAlignment="1">
      <alignment horizontal="center"/>
    </xf>
    <xf numFmtId="173" fontId="1" fillId="0" borderId="55" xfId="0" applyNumberFormat="1" applyFont="1" applyBorder="1" applyAlignment="1">
      <alignment horizontal="center"/>
    </xf>
    <xf numFmtId="9" fontId="12" fillId="0" borderId="0" xfId="57" applyFont="1" applyAlignment="1">
      <alignment horizontal="center"/>
    </xf>
    <xf numFmtId="9" fontId="0" fillId="0" borderId="0" xfId="57" applyFont="1" applyAlignment="1">
      <alignment horizontal="center"/>
    </xf>
    <xf numFmtId="9" fontId="0" fillId="0" borderId="0" xfId="57" applyFont="1" applyAlignment="1">
      <alignment/>
    </xf>
    <xf numFmtId="10" fontId="12" fillId="0" borderId="0" xfId="57" applyNumberFormat="1" applyFont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0" fontId="1" fillId="0" borderId="56" xfId="0" applyFont="1" applyBorder="1" applyAlignment="1">
      <alignment horizontal="right" wrapText="1"/>
    </xf>
    <xf numFmtId="2" fontId="10" fillId="0" borderId="3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right" wrapText="1"/>
    </xf>
    <xf numFmtId="9" fontId="0" fillId="0" borderId="0" xfId="57" applyAlignment="1">
      <alignment horizontal="center"/>
    </xf>
    <xf numFmtId="9" fontId="0" fillId="0" borderId="0" xfId="57" applyAlignment="1">
      <alignment/>
    </xf>
    <xf numFmtId="2" fontId="10" fillId="0" borderId="0" xfId="0" applyNumberFormat="1" applyFont="1" applyAlignment="1">
      <alignment horizontal="center"/>
    </xf>
    <xf numFmtId="2" fontId="12" fillId="0" borderId="0" xfId="57" applyNumberFormat="1" applyFont="1" applyAlignment="1">
      <alignment horizontal="center"/>
    </xf>
    <xf numFmtId="2" fontId="0" fillId="0" borderId="0" xfId="57" applyNumberFormat="1" applyFont="1" applyAlignment="1">
      <alignment horizontal="center"/>
    </xf>
    <xf numFmtId="170" fontId="0" fillId="0" borderId="0" xfId="57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36" xfId="0" applyBorder="1" applyAlignment="1">
      <alignment/>
    </xf>
    <xf numFmtId="171" fontId="1" fillId="0" borderId="45" xfId="0" applyNumberFormat="1" applyFont="1" applyBorder="1" applyAlignment="1">
      <alignment horizontal="right" wrapText="1"/>
    </xf>
    <xf numFmtId="2" fontId="10" fillId="0" borderId="45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/>
    </xf>
    <xf numFmtId="169" fontId="10" fillId="0" borderId="36" xfId="0" applyNumberFormat="1" applyFont="1" applyBorder="1" applyAlignment="1">
      <alignment horizontal="right"/>
    </xf>
    <xf numFmtId="169" fontId="0" fillId="0" borderId="57" xfId="0" applyNumberFormat="1" applyBorder="1" applyAlignment="1">
      <alignment horizontal="right"/>
    </xf>
    <xf numFmtId="2" fontId="0" fillId="0" borderId="36" xfId="0" applyNumberFormat="1" applyBorder="1" applyAlignment="1">
      <alignment/>
    </xf>
    <xf numFmtId="212" fontId="0" fillId="0" borderId="13" xfId="0" applyNumberFormat="1" applyBorder="1" applyAlignment="1">
      <alignment horizontal="center"/>
    </xf>
    <xf numFmtId="212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left"/>
    </xf>
    <xf numFmtId="11" fontId="3" fillId="0" borderId="0" xfId="0" applyNumberFormat="1" applyFont="1" applyAlignment="1">
      <alignment horizontal="center" wrapText="1"/>
    </xf>
    <xf numFmtId="0" fontId="17" fillId="0" borderId="59" xfId="0" applyFont="1" applyBorder="1" applyAlignment="1">
      <alignment horizontal="right" wrapText="1"/>
    </xf>
    <xf numFmtId="0" fontId="17" fillId="0" borderId="58" xfId="0" applyFont="1" applyBorder="1" applyAlignment="1">
      <alignment horizontal="right" wrapText="1"/>
    </xf>
    <xf numFmtId="0" fontId="17" fillId="0" borderId="49" xfId="0" applyFont="1" applyBorder="1" applyAlignment="1">
      <alignment horizontal="right" wrapText="1"/>
    </xf>
    <xf numFmtId="0" fontId="17" fillId="0" borderId="55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49" fontId="2" fillId="0" borderId="6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59" xfId="0" applyFont="1" applyBorder="1" applyAlignment="1">
      <alignment horizontal="right" wrapText="1"/>
    </xf>
    <xf numFmtId="0" fontId="16" fillId="0" borderId="58" xfId="0" applyFont="1" applyBorder="1" applyAlignment="1">
      <alignment horizontal="right" wrapText="1"/>
    </xf>
    <xf numFmtId="0" fontId="16" fillId="0" borderId="64" xfId="0" applyFont="1" applyBorder="1" applyAlignment="1">
      <alignment horizontal="right" wrapText="1"/>
    </xf>
    <xf numFmtId="0" fontId="16" fillId="0" borderId="49" xfId="0" applyFont="1" applyBorder="1" applyAlignment="1">
      <alignment horizontal="right" wrapText="1"/>
    </xf>
    <xf numFmtId="0" fontId="16" fillId="0" borderId="55" xfId="0" applyFont="1" applyBorder="1" applyAlignment="1">
      <alignment horizontal="right" wrapText="1"/>
    </xf>
    <xf numFmtId="0" fontId="16" fillId="0" borderId="65" xfId="0" applyFont="1" applyBorder="1" applyAlignment="1">
      <alignment horizontal="right" wrapText="1"/>
    </xf>
    <xf numFmtId="0" fontId="2" fillId="0" borderId="4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10" fillId="0" borderId="4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5" fillId="0" borderId="59" xfId="0" applyFont="1" applyBorder="1" applyAlignment="1">
      <alignment horizontal="right" wrapText="1"/>
    </xf>
    <xf numFmtId="0" fontId="15" fillId="0" borderId="58" xfId="0" applyFont="1" applyBorder="1" applyAlignment="1">
      <alignment horizontal="right" wrapText="1"/>
    </xf>
    <xf numFmtId="0" fontId="15" fillId="0" borderId="49" xfId="0" applyFont="1" applyBorder="1" applyAlignment="1">
      <alignment horizontal="right" wrapText="1"/>
    </xf>
    <xf numFmtId="0" fontId="15" fillId="0" borderId="55" xfId="0" applyFont="1" applyBorder="1" applyAlignment="1">
      <alignment horizontal="right" wrapText="1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67" xfId="0" applyFont="1" applyBorder="1" applyAlignment="1">
      <alignment horizontal="right" wrapText="1"/>
    </xf>
    <xf numFmtId="0" fontId="1" fillId="0" borderId="59" xfId="0" applyFont="1" applyBorder="1" applyAlignment="1">
      <alignment horizontal="right" wrapText="1"/>
    </xf>
    <xf numFmtId="0" fontId="1" fillId="0" borderId="58" xfId="0" applyFont="1" applyBorder="1" applyAlignment="1">
      <alignment horizontal="right" wrapText="1"/>
    </xf>
    <xf numFmtId="0" fontId="1" fillId="0" borderId="49" xfId="0" applyFont="1" applyBorder="1" applyAlignment="1">
      <alignment horizontal="right" wrapText="1"/>
    </xf>
    <xf numFmtId="0" fontId="1" fillId="0" borderId="55" xfId="0" applyFont="1" applyBorder="1" applyAlignment="1">
      <alignment horizontal="right" wrapText="1"/>
    </xf>
    <xf numFmtId="0" fontId="1" fillId="0" borderId="59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6" fillId="0" borderId="12" xfId="0" applyFont="1" applyBorder="1" applyAlignment="1">
      <alignment horizontal="right" wrapText="1"/>
    </xf>
    <xf numFmtId="0" fontId="16" fillId="0" borderId="67" xfId="0" applyFont="1" applyBorder="1" applyAlignment="1">
      <alignment horizontal="right" wrapText="1"/>
    </xf>
    <xf numFmtId="0" fontId="16" fillId="0" borderId="47" xfId="0" applyFont="1" applyBorder="1" applyAlignment="1">
      <alignment horizontal="right" wrapText="1"/>
    </xf>
    <xf numFmtId="0" fontId="16" fillId="0" borderId="43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6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" fillId="0" borderId="28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4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77;&#1085;&#1072;\&#1055;&#1077;&#1088;&#1077;&#1087;&#1080;&#1089;&#1082;&#1072;\&#1076;&#1083;&#1103;%20&#1056;&#1040;&#1053;\&#1058;&#1072;&#1073;.1-&#1089;&#1087;&#1088;.&#1086;%20&#1088;&#1072;&#1089;&#1087;&#1088;.&#1095;&#1080;&#1089;&#1083;.&#1045;&#1058;&#1057;%20&#1090;&#1072;&#1073;.2%20-&#1076;&#1086;&#1087;&#108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.&#1090;&#1072;&#1088;.08%20(&#1091;&#1090;&#1074;.&#1050;&#1058;&#10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.1"/>
      <sheetName val="Таб.2"/>
      <sheetName val="1"/>
      <sheetName val="Штат.Расп.(дек.) для РАН"/>
      <sheetName val="Штат.Расп.(фев.) для РАН"/>
      <sheetName val="ФОТ дек.07 (факт)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ГИ (2)"/>
      <sheetName val="ПГИ"/>
      <sheetName val="Расч.ФОТ"/>
      <sheetName val="ЕТС(+15% ст.выпл.)"/>
      <sheetName val="Расч.сод.зд."/>
      <sheetName val="Переч.абон.08"/>
      <sheetName val="Факт э.э.07"/>
      <sheetName val="пр.потр. э.э.07"/>
      <sheetName val="ПГИ (3)"/>
      <sheetName val="3"/>
      <sheetName val="к Пост.КТР(расч.)"/>
      <sheetName val="к Пост.КТР(расч.) (2)"/>
      <sheetName val="5"/>
      <sheetName val="6"/>
    </sheetNames>
    <sheetDataSet>
      <sheetData sheetId="11">
        <row r="9">
          <cell r="I9">
            <v>0.48557</v>
          </cell>
        </row>
        <row r="10">
          <cell r="I10">
            <v>0.7892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view="pageBreakPreview" zoomScaleSheetLayoutView="100" zoomScalePageLayoutView="0" workbookViewId="0" topLeftCell="A1">
      <selection activeCell="A1" sqref="A1:J17"/>
    </sheetView>
  </sheetViews>
  <sheetFormatPr defaultColWidth="9.140625" defaultRowHeight="12.75" outlineLevelCol="1"/>
  <cols>
    <col min="1" max="1" width="10.421875" style="0" customWidth="1"/>
    <col min="2" max="2" width="13.421875" style="0" customWidth="1"/>
    <col min="3" max="3" width="9.57421875" style="0" customWidth="1"/>
    <col min="4" max="4" width="10.57421875" style="0" customWidth="1"/>
    <col min="5" max="5" width="9.00390625" style="0" customWidth="1"/>
    <col min="6" max="6" width="9.421875" style="0" customWidth="1"/>
    <col min="7" max="7" width="10.00390625" style="0" customWidth="1"/>
    <col min="8" max="8" width="16.7109375" style="0" hidden="1" customWidth="1" outlineLevel="1"/>
    <col min="9" max="9" width="17.8515625" style="0" customWidth="1" collapsed="1"/>
    <col min="10" max="10" width="16.00390625" style="0" customWidth="1"/>
    <col min="11" max="11" width="16.00390625" style="0" hidden="1" customWidth="1" outlineLevel="1"/>
    <col min="12" max="12" width="14.421875" style="0" hidden="1" customWidth="1" outlineLevel="1"/>
    <col min="13" max="13" width="9.140625" style="0" customWidth="1" collapsed="1"/>
  </cols>
  <sheetData>
    <row r="1" spans="1:11" ht="30.75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40"/>
    </row>
    <row r="2" spans="1:11" ht="31.5" customHeight="1">
      <c r="A2" s="136" t="s">
        <v>24</v>
      </c>
      <c r="B2" s="136"/>
      <c r="C2" s="136"/>
      <c r="D2" s="136"/>
      <c r="E2" s="136"/>
      <c r="F2" s="136"/>
      <c r="G2" s="136"/>
      <c r="H2" s="136"/>
      <c r="I2" s="136"/>
      <c r="J2" s="136"/>
      <c r="K2" s="4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5.5" customHeight="1">
      <c r="A4" s="153" t="s">
        <v>17</v>
      </c>
      <c r="B4" s="215" t="s">
        <v>3</v>
      </c>
      <c r="C4" s="164" t="s">
        <v>4</v>
      </c>
      <c r="D4" s="205" t="s">
        <v>10</v>
      </c>
      <c r="E4" s="208" t="s">
        <v>6</v>
      </c>
      <c r="F4" s="137"/>
      <c r="G4" s="138"/>
      <c r="H4" s="153" t="s">
        <v>25</v>
      </c>
      <c r="I4" s="153" t="s">
        <v>20</v>
      </c>
      <c r="J4" s="153" t="s">
        <v>11</v>
      </c>
      <c r="K4" s="153" t="s">
        <v>22</v>
      </c>
      <c r="L4" s="168" t="s">
        <v>16</v>
      </c>
    </row>
    <row r="5" spans="1:12" ht="36.75" customHeight="1">
      <c r="A5" s="154"/>
      <c r="B5" s="216"/>
      <c r="C5" s="165"/>
      <c r="D5" s="206"/>
      <c r="E5" s="203" t="s">
        <v>9</v>
      </c>
      <c r="F5" s="144" t="s">
        <v>8</v>
      </c>
      <c r="G5" s="211" t="s">
        <v>10</v>
      </c>
      <c r="H5" s="154"/>
      <c r="I5" s="154"/>
      <c r="J5" s="155"/>
      <c r="K5" s="155"/>
      <c r="L5" s="169"/>
    </row>
    <row r="6" spans="1:12" ht="14.25" customHeight="1">
      <c r="A6" s="218" t="s">
        <v>18</v>
      </c>
      <c r="B6" s="217"/>
      <c r="C6" s="11">
        <v>0.05</v>
      </c>
      <c r="D6" s="207"/>
      <c r="E6" s="204"/>
      <c r="F6" s="145"/>
      <c r="G6" s="207"/>
      <c r="H6" s="155"/>
      <c r="I6" s="155"/>
      <c r="J6" s="37" t="s">
        <v>19</v>
      </c>
      <c r="K6" s="170" t="s">
        <v>23</v>
      </c>
      <c r="L6" s="38"/>
    </row>
    <row r="7" spans="1:14" ht="23.25" customHeight="1">
      <c r="A7" s="219"/>
      <c r="B7" s="212" t="s">
        <v>5</v>
      </c>
      <c r="C7" s="213"/>
      <c r="D7" s="214"/>
      <c r="E7" s="200" t="s">
        <v>7</v>
      </c>
      <c r="F7" s="201"/>
      <c r="G7" s="202"/>
      <c r="H7" s="46"/>
      <c r="I7" s="22" t="s">
        <v>14</v>
      </c>
      <c r="J7" s="17" t="s">
        <v>2</v>
      </c>
      <c r="K7" s="171"/>
      <c r="L7" s="17" t="s">
        <v>15</v>
      </c>
      <c r="N7" s="47"/>
    </row>
    <row r="8" spans="1:14" s="2" customFormat="1" ht="13.5" thickBot="1">
      <c r="A8" s="26">
        <v>1</v>
      </c>
      <c r="B8" s="27">
        <v>2</v>
      </c>
      <c r="C8" s="28">
        <v>3</v>
      </c>
      <c r="D8" s="29">
        <v>4</v>
      </c>
      <c r="E8" s="33">
        <v>5</v>
      </c>
      <c r="F8" s="30">
        <v>6</v>
      </c>
      <c r="G8" s="31">
        <v>7</v>
      </c>
      <c r="H8" s="48"/>
      <c r="I8" s="32">
        <v>8</v>
      </c>
      <c r="J8" s="32">
        <v>9</v>
      </c>
      <c r="K8" s="32">
        <v>0.1126</v>
      </c>
      <c r="L8" s="32">
        <v>10</v>
      </c>
      <c r="N8" s="49"/>
    </row>
    <row r="9" spans="1:14" ht="12.75">
      <c r="A9" s="12" t="s">
        <v>0</v>
      </c>
      <c r="B9" s="50">
        <v>0.41</v>
      </c>
      <c r="C9" s="51"/>
      <c r="D9" s="52">
        <v>0.41</v>
      </c>
      <c r="E9" s="53">
        <v>0.0944</v>
      </c>
      <c r="F9" s="54">
        <v>0.0039</v>
      </c>
      <c r="G9" s="14">
        <v>0.0983</v>
      </c>
      <c r="H9" s="55">
        <v>798.5486</v>
      </c>
      <c r="I9" s="56">
        <v>327.40493</v>
      </c>
      <c r="J9" s="16">
        <v>0.79855</v>
      </c>
      <c r="K9" s="42">
        <f>I9/12*1000</f>
        <v>27283.74</v>
      </c>
      <c r="L9" s="8">
        <f>J9*B9*1000000</f>
        <v>327405.5</v>
      </c>
      <c r="M9" s="57">
        <f>'[2]к Пост.КТР(расч.) (2)'!$I$9</f>
        <v>0.48557</v>
      </c>
      <c r="N9" s="58">
        <f>M9/J9</f>
        <v>0.6081</v>
      </c>
    </row>
    <row r="10" spans="1:14" ht="12.75">
      <c r="A10" s="13" t="s">
        <v>1</v>
      </c>
      <c r="B10" s="59">
        <v>0.07</v>
      </c>
      <c r="C10" s="60"/>
      <c r="D10" s="61">
        <v>0.07</v>
      </c>
      <c r="E10" s="53">
        <v>0.0161</v>
      </c>
      <c r="F10" s="54">
        <v>0.0008</v>
      </c>
      <c r="G10" s="62">
        <v>0.0169</v>
      </c>
      <c r="H10" s="63">
        <v>1074.1436</v>
      </c>
      <c r="I10" s="56">
        <v>75.19005</v>
      </c>
      <c r="J10" s="64">
        <v>1.07414</v>
      </c>
      <c r="K10" s="43">
        <f>I10/12*1000</f>
        <v>6265.84</v>
      </c>
      <c r="L10" s="18">
        <f>J10*B10*1000000</f>
        <v>75189.8</v>
      </c>
      <c r="M10" s="57">
        <f>'[2]к Пост.КТР(расч.) (2)'!$I$10</f>
        <v>0.7892</v>
      </c>
      <c r="N10" s="58">
        <f>M10/J10</f>
        <v>0.7347</v>
      </c>
    </row>
    <row r="11" spans="1:14" ht="13.5" thickBot="1">
      <c r="A11" s="25"/>
      <c r="B11" s="65">
        <v>0.0201</v>
      </c>
      <c r="C11" s="66"/>
      <c r="D11" s="67"/>
      <c r="E11" s="53">
        <v>0.0047</v>
      </c>
      <c r="F11" s="68"/>
      <c r="G11" s="62"/>
      <c r="H11" s="63"/>
      <c r="I11" s="56">
        <v>0</v>
      </c>
      <c r="J11" s="69"/>
      <c r="K11" s="15"/>
      <c r="L11" s="19"/>
      <c r="M11" s="4"/>
      <c r="N11" s="47"/>
    </row>
    <row r="12" spans="1:12" ht="13.5" thickBot="1">
      <c r="A12" s="7"/>
      <c r="B12" s="70">
        <v>0.5001</v>
      </c>
      <c r="C12" s="71">
        <v>0</v>
      </c>
      <c r="D12" s="72">
        <v>0.48</v>
      </c>
      <c r="E12" s="73">
        <v>0.1152</v>
      </c>
      <c r="F12" s="74">
        <v>0.0047</v>
      </c>
      <c r="G12" s="75">
        <v>0.1152</v>
      </c>
      <c r="H12" s="76"/>
      <c r="I12" s="77">
        <v>402.59498</v>
      </c>
      <c r="J12" s="78"/>
      <c r="K12" s="6">
        <f>SUM(K9:K11)</f>
        <v>33549.58</v>
      </c>
      <c r="L12" s="20">
        <f>SUM(L9:L11)</f>
        <v>402595.3</v>
      </c>
    </row>
    <row r="13" spans="1:12" ht="40.5" customHeight="1" thickBot="1">
      <c r="A13" s="183" t="s">
        <v>26</v>
      </c>
      <c r="B13" s="184"/>
      <c r="C13" s="184"/>
      <c r="D13" s="184"/>
      <c r="E13" s="184"/>
      <c r="F13" s="184"/>
      <c r="G13" s="209"/>
      <c r="H13" s="79"/>
      <c r="I13" s="35" t="s">
        <v>27</v>
      </c>
      <c r="J13" s="80">
        <v>402.59</v>
      </c>
      <c r="K13" s="81">
        <f>402.59/12*1000</f>
        <v>33549.17</v>
      </c>
      <c r="L13" s="34"/>
    </row>
    <row r="14" spans="1:12" ht="18" customHeight="1" thickBot="1">
      <c r="A14" s="185"/>
      <c r="B14" s="186"/>
      <c r="C14" s="186"/>
      <c r="D14" s="186"/>
      <c r="E14" s="186"/>
      <c r="F14" s="186"/>
      <c r="G14" s="210"/>
      <c r="H14" s="82"/>
      <c r="I14" s="36">
        <v>291229</v>
      </c>
      <c r="J14" s="57">
        <v>0.1152</v>
      </c>
      <c r="K14" s="83">
        <f>K13*1.18</f>
        <v>39588.02</v>
      </c>
      <c r="L14" s="24"/>
    </row>
    <row r="15" spans="1:12" ht="13.5" thickBot="1">
      <c r="A15" s="187" t="s">
        <v>35</v>
      </c>
      <c r="B15" s="188"/>
      <c r="C15" s="188"/>
      <c r="D15" s="188"/>
      <c r="E15" s="188"/>
      <c r="F15" s="188"/>
      <c r="G15" s="189"/>
      <c r="H15" s="44"/>
      <c r="I15" s="39" t="s">
        <v>28</v>
      </c>
      <c r="J15" s="4"/>
      <c r="K15" s="4"/>
      <c r="L15" s="24"/>
    </row>
    <row r="16" spans="1:12" ht="13.5" thickBot="1">
      <c r="A16" s="190"/>
      <c r="B16" s="191"/>
      <c r="C16" s="191"/>
      <c r="D16" s="191"/>
      <c r="E16" s="191"/>
      <c r="F16" s="191"/>
      <c r="G16" s="192"/>
      <c r="H16" s="98"/>
      <c r="I16" s="99">
        <v>33549.58</v>
      </c>
      <c r="J16" s="21"/>
      <c r="K16" s="21"/>
      <c r="L16" s="23">
        <f>L12/12</f>
        <v>33549.61</v>
      </c>
    </row>
    <row r="17" spans="1:11" ht="30" customHeight="1" thickBot="1">
      <c r="A17" s="193" t="s">
        <v>40</v>
      </c>
      <c r="B17" s="194"/>
      <c r="C17" s="194"/>
      <c r="D17" s="194"/>
      <c r="E17" s="194"/>
      <c r="F17" s="194"/>
      <c r="G17" s="194"/>
      <c r="H17" s="195"/>
      <c r="I17" s="101">
        <v>39588.5</v>
      </c>
      <c r="J17" s="4"/>
      <c r="K17" s="4"/>
    </row>
    <row r="18" spans="1:11" ht="12.75">
      <c r="A18" s="1"/>
      <c r="B18" s="84"/>
      <c r="C18" s="84"/>
      <c r="D18" s="9"/>
      <c r="E18" s="3"/>
      <c r="F18" s="9"/>
      <c r="G18" s="85"/>
      <c r="H18" s="10"/>
      <c r="I18" s="4"/>
      <c r="J18" s="4"/>
      <c r="K18" s="4"/>
    </row>
    <row r="19" spans="1:11" ht="12.75">
      <c r="A19" s="1"/>
      <c r="B19" s="9"/>
      <c r="C19" s="84"/>
      <c r="D19" s="9"/>
      <c r="E19" s="9"/>
      <c r="F19" s="9"/>
      <c r="G19" s="85"/>
      <c r="H19" s="9"/>
      <c r="I19" s="4"/>
      <c r="J19" s="4"/>
      <c r="K19" s="4"/>
    </row>
    <row r="20" spans="1:11" ht="12.75">
      <c r="A20" s="128" t="s">
        <v>12</v>
      </c>
      <c r="B20" s="128"/>
      <c r="C20" s="158"/>
      <c r="D20" s="158"/>
      <c r="E20" s="158" t="s">
        <v>29</v>
      </c>
      <c r="F20" s="158"/>
      <c r="G20" s="9"/>
      <c r="H20" s="9"/>
      <c r="I20" s="4"/>
      <c r="J20" s="4"/>
      <c r="K20" s="4"/>
    </row>
    <row r="21" spans="1:11" ht="12.75">
      <c r="A21" s="1"/>
      <c r="B21" s="9"/>
      <c r="C21" s="9"/>
      <c r="D21" s="9"/>
      <c r="E21" s="9"/>
      <c r="F21" s="9"/>
      <c r="G21" s="9"/>
      <c r="H21" s="9"/>
      <c r="I21" s="4"/>
      <c r="J21" s="4"/>
      <c r="K21" s="4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30" t="s">
        <v>13</v>
      </c>
      <c r="B24" s="130"/>
      <c r="C24" s="130"/>
      <c r="D24" s="130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6">
    <mergeCell ref="L4:L5"/>
    <mergeCell ref="A20:B20"/>
    <mergeCell ref="C20:D20"/>
    <mergeCell ref="E20:F20"/>
    <mergeCell ref="A4:A5"/>
    <mergeCell ref="A6:A7"/>
    <mergeCell ref="B4:B6"/>
    <mergeCell ref="C4:C5"/>
    <mergeCell ref="B7:D7"/>
    <mergeCell ref="G5:G6"/>
    <mergeCell ref="A24:D24"/>
    <mergeCell ref="A1:J1"/>
    <mergeCell ref="A13:G14"/>
    <mergeCell ref="A15:G16"/>
    <mergeCell ref="A2:J2"/>
    <mergeCell ref="E4:G4"/>
    <mergeCell ref="D4:D6"/>
    <mergeCell ref="E5:E6"/>
    <mergeCell ref="F5:F6"/>
    <mergeCell ref="A17:H17"/>
    <mergeCell ref="K6:K7"/>
    <mergeCell ref="I4:I6"/>
    <mergeCell ref="E7:G7"/>
    <mergeCell ref="J4:J5"/>
    <mergeCell ref="H4:H6"/>
    <mergeCell ref="K4:K5"/>
  </mergeCells>
  <printOptions/>
  <pageMargins left="0.2" right="0.3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view="pageBreakPreview" zoomScaleSheetLayoutView="100" zoomScalePageLayoutView="0" workbookViewId="0" topLeftCell="A1">
      <selection activeCell="A1" sqref="A1:J24"/>
    </sheetView>
  </sheetViews>
  <sheetFormatPr defaultColWidth="9.140625" defaultRowHeight="12.75" outlineLevelCol="1"/>
  <cols>
    <col min="1" max="1" width="10.421875" style="0" customWidth="1"/>
    <col min="2" max="2" width="13.421875" style="0" customWidth="1"/>
    <col min="3" max="3" width="9.57421875" style="0" customWidth="1"/>
    <col min="4" max="4" width="10.57421875" style="0" customWidth="1"/>
    <col min="5" max="5" width="9.00390625" style="0" customWidth="1"/>
    <col min="6" max="6" width="9.421875" style="0" customWidth="1"/>
    <col min="7" max="7" width="10.00390625" style="0" customWidth="1"/>
    <col min="8" max="8" width="16.7109375" style="0" hidden="1" customWidth="1" outlineLevel="1"/>
    <col min="9" max="9" width="17.8515625" style="0" customWidth="1" collapsed="1"/>
    <col min="10" max="10" width="16.00390625" style="0" customWidth="1"/>
    <col min="11" max="11" width="16.00390625" style="0" hidden="1" customWidth="1" outlineLevel="1"/>
    <col min="12" max="12" width="14.421875" style="0" hidden="1" customWidth="1" outlineLevel="1"/>
    <col min="13" max="13" width="9.140625" style="0" customWidth="1" collapsed="1"/>
  </cols>
  <sheetData>
    <row r="1" spans="1:11" ht="30.75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40"/>
    </row>
    <row r="2" spans="1:11" ht="31.5" customHeight="1">
      <c r="A2" s="136" t="s">
        <v>30</v>
      </c>
      <c r="B2" s="136"/>
      <c r="C2" s="136"/>
      <c r="D2" s="136"/>
      <c r="E2" s="136"/>
      <c r="F2" s="136"/>
      <c r="G2" s="136"/>
      <c r="H2" s="136"/>
      <c r="I2" s="136"/>
      <c r="J2" s="136"/>
      <c r="K2" s="4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5.5" customHeight="1">
      <c r="A4" s="159" t="s">
        <v>17</v>
      </c>
      <c r="B4" s="159" t="s">
        <v>3</v>
      </c>
      <c r="C4" s="164" t="s">
        <v>4</v>
      </c>
      <c r="D4" s="139" t="s">
        <v>10</v>
      </c>
      <c r="E4" s="137" t="s">
        <v>6</v>
      </c>
      <c r="F4" s="137"/>
      <c r="G4" s="138"/>
      <c r="H4" s="153" t="s">
        <v>25</v>
      </c>
      <c r="I4" s="153" t="s">
        <v>20</v>
      </c>
      <c r="J4" s="153" t="s">
        <v>11</v>
      </c>
      <c r="K4" s="153" t="s">
        <v>22</v>
      </c>
      <c r="L4" s="168" t="s">
        <v>16</v>
      </c>
    </row>
    <row r="5" spans="1:12" ht="36.75" customHeight="1">
      <c r="A5" s="160"/>
      <c r="B5" s="160"/>
      <c r="C5" s="165"/>
      <c r="D5" s="140"/>
      <c r="E5" s="142" t="s">
        <v>9</v>
      </c>
      <c r="F5" s="144" t="s">
        <v>8</v>
      </c>
      <c r="G5" s="146" t="s">
        <v>10</v>
      </c>
      <c r="H5" s="154"/>
      <c r="I5" s="154"/>
      <c r="J5" s="155"/>
      <c r="K5" s="155"/>
      <c r="L5" s="169"/>
    </row>
    <row r="6" spans="1:12" ht="14.25" customHeight="1">
      <c r="A6" s="161" t="s">
        <v>18</v>
      </c>
      <c r="B6" s="163"/>
      <c r="C6" s="11">
        <v>0.05</v>
      </c>
      <c r="D6" s="141"/>
      <c r="E6" s="143"/>
      <c r="F6" s="145"/>
      <c r="G6" s="141"/>
      <c r="H6" s="155"/>
      <c r="I6" s="155"/>
      <c r="J6" s="37" t="s">
        <v>19</v>
      </c>
      <c r="K6" s="170" t="s">
        <v>23</v>
      </c>
      <c r="L6" s="38"/>
    </row>
    <row r="7" spans="1:14" ht="23.25" customHeight="1">
      <c r="A7" s="162"/>
      <c r="B7" s="176" t="s">
        <v>5</v>
      </c>
      <c r="C7" s="177"/>
      <c r="D7" s="178"/>
      <c r="E7" s="179" t="s">
        <v>7</v>
      </c>
      <c r="F7" s="179"/>
      <c r="G7" s="180"/>
      <c r="H7" s="46"/>
      <c r="I7" s="22" t="s">
        <v>14</v>
      </c>
      <c r="J7" s="17" t="s">
        <v>2</v>
      </c>
      <c r="K7" s="171"/>
      <c r="L7" s="17" t="s">
        <v>15</v>
      </c>
      <c r="N7" s="47"/>
    </row>
    <row r="8" spans="1:14" s="2" customFormat="1" ht="13.5" thickBot="1">
      <c r="A8" s="26">
        <v>1</v>
      </c>
      <c r="B8" s="27">
        <v>2</v>
      </c>
      <c r="C8" s="28">
        <v>3</v>
      </c>
      <c r="D8" s="29">
        <v>4</v>
      </c>
      <c r="E8" s="33">
        <v>5</v>
      </c>
      <c r="F8" s="30">
        <v>6</v>
      </c>
      <c r="G8" s="31">
        <v>7</v>
      </c>
      <c r="H8" s="48"/>
      <c r="I8" s="32">
        <v>8</v>
      </c>
      <c r="J8" s="32">
        <v>9</v>
      </c>
      <c r="K8" s="32">
        <v>0.1126</v>
      </c>
      <c r="L8" s="32">
        <v>10</v>
      </c>
      <c r="N8" s="49"/>
    </row>
    <row r="9" spans="1:14" ht="12.75">
      <c r="A9" s="12" t="s">
        <v>0</v>
      </c>
      <c r="B9" s="50">
        <v>0.46</v>
      </c>
      <c r="C9" s="51"/>
      <c r="D9" s="52">
        <v>0.46</v>
      </c>
      <c r="E9" s="53">
        <v>0.106</v>
      </c>
      <c r="F9" s="54">
        <v>0</v>
      </c>
      <c r="G9" s="14">
        <v>0.106</v>
      </c>
      <c r="H9" s="55">
        <v>798.5486</v>
      </c>
      <c r="I9" s="56"/>
      <c r="J9" s="16">
        <v>0</v>
      </c>
      <c r="K9" s="42">
        <f>I9/12*1000</f>
        <v>0</v>
      </c>
      <c r="L9" s="8">
        <f>J9*B9*1000000</f>
        <v>0</v>
      </c>
      <c r="M9" s="57"/>
      <c r="N9" s="58"/>
    </row>
    <row r="10" spans="1:14" ht="12.75">
      <c r="A10" s="13" t="s">
        <v>1</v>
      </c>
      <c r="B10" s="59">
        <v>0.06</v>
      </c>
      <c r="C10" s="60"/>
      <c r="D10" s="61">
        <v>0.06</v>
      </c>
      <c r="E10" s="53">
        <v>0.014</v>
      </c>
      <c r="F10" s="54">
        <v>0</v>
      </c>
      <c r="G10" s="62">
        <v>0.014</v>
      </c>
      <c r="H10" s="63">
        <v>1074.1436</v>
      </c>
      <c r="I10" s="56"/>
      <c r="J10" s="64">
        <v>0</v>
      </c>
      <c r="K10" s="43">
        <f>I10/12*1000</f>
        <v>0</v>
      </c>
      <c r="L10" s="18">
        <f>J10*B10*1000000</f>
        <v>0</v>
      </c>
      <c r="M10" s="57"/>
      <c r="N10" s="58"/>
    </row>
    <row r="11" spans="1:14" ht="13.5" thickBot="1">
      <c r="A11" s="25"/>
      <c r="B11" s="65"/>
      <c r="C11" s="66"/>
      <c r="D11" s="67"/>
      <c r="E11" s="53"/>
      <c r="F11" s="68"/>
      <c r="G11" s="62"/>
      <c r="H11" s="63"/>
      <c r="I11" s="56"/>
      <c r="J11" s="69"/>
      <c r="K11" s="15"/>
      <c r="L11" s="19"/>
      <c r="M11" s="4"/>
      <c r="N11" s="47"/>
    </row>
    <row r="12" spans="1:12" ht="13.5" thickBot="1">
      <c r="A12" s="7"/>
      <c r="B12" s="70">
        <v>0.52</v>
      </c>
      <c r="C12" s="71">
        <v>0</v>
      </c>
      <c r="D12" s="72">
        <v>0.52</v>
      </c>
      <c r="E12" s="73">
        <v>0.12</v>
      </c>
      <c r="F12" s="74">
        <v>0</v>
      </c>
      <c r="G12" s="75">
        <v>0.12</v>
      </c>
      <c r="H12" s="76"/>
      <c r="I12" s="77">
        <v>429.44448</v>
      </c>
      <c r="J12" s="78"/>
      <c r="K12" s="6">
        <f>SUM(K9:K11)</f>
        <v>0</v>
      </c>
      <c r="L12" s="20">
        <f>SUM(L9:L11)</f>
        <v>0</v>
      </c>
    </row>
    <row r="13" spans="1:12" ht="40.5" customHeight="1" thickBot="1">
      <c r="A13" s="183" t="s">
        <v>31</v>
      </c>
      <c r="B13" s="184"/>
      <c r="C13" s="184"/>
      <c r="D13" s="184"/>
      <c r="E13" s="184"/>
      <c r="F13" s="184"/>
      <c r="G13" s="184"/>
      <c r="H13" s="79"/>
      <c r="I13" s="35" t="s">
        <v>34</v>
      </c>
      <c r="J13" s="80">
        <v>402.59</v>
      </c>
      <c r="K13" s="81">
        <f>402.59/12*1000</f>
        <v>33549.17</v>
      </c>
      <c r="L13" s="34"/>
    </row>
    <row r="14" spans="1:12" ht="18" customHeight="1" thickBot="1">
      <c r="A14" s="185"/>
      <c r="B14" s="186"/>
      <c r="C14" s="186"/>
      <c r="D14" s="186"/>
      <c r="E14" s="186"/>
      <c r="F14" s="186"/>
      <c r="G14" s="186"/>
      <c r="H14" s="82"/>
      <c r="I14" s="108">
        <v>298225.3</v>
      </c>
      <c r="J14" s="57">
        <v>0.1152</v>
      </c>
      <c r="K14" s="83">
        <f>K13*1.18</f>
        <v>39588.02</v>
      </c>
      <c r="L14" s="24"/>
    </row>
    <row r="15" spans="1:12" ht="13.5" thickBot="1">
      <c r="A15" s="187" t="s">
        <v>32</v>
      </c>
      <c r="B15" s="188"/>
      <c r="C15" s="188"/>
      <c r="D15" s="188"/>
      <c r="E15" s="188"/>
      <c r="F15" s="188"/>
      <c r="G15" s="189"/>
      <c r="H15" s="44"/>
      <c r="I15" s="39" t="s">
        <v>33</v>
      </c>
      <c r="J15" s="4"/>
      <c r="K15" s="4"/>
      <c r="L15" s="24"/>
    </row>
    <row r="16" spans="1:12" ht="13.5" thickBot="1">
      <c r="A16" s="190"/>
      <c r="B16" s="191"/>
      <c r="C16" s="191"/>
      <c r="D16" s="191"/>
      <c r="E16" s="191"/>
      <c r="F16" s="191"/>
      <c r="G16" s="192"/>
      <c r="H16" s="45"/>
      <c r="I16" s="23">
        <v>35787.04</v>
      </c>
      <c r="J16" s="21"/>
      <c r="K16" s="21"/>
      <c r="L16" s="23">
        <f>L12/12</f>
        <v>0</v>
      </c>
    </row>
    <row r="17" spans="1:11" ht="13.5" thickBot="1">
      <c r="A17" s="196" t="s">
        <v>39</v>
      </c>
      <c r="B17" s="197"/>
      <c r="C17" s="197"/>
      <c r="D17" s="197"/>
      <c r="E17" s="197"/>
      <c r="F17" s="197"/>
      <c r="G17" s="197"/>
      <c r="H17" s="198"/>
      <c r="I17" s="101">
        <v>42228.71</v>
      </c>
      <c r="J17" s="4"/>
      <c r="K17" s="4"/>
    </row>
    <row r="18" spans="1:11" ht="12.75">
      <c r="A18" s="1"/>
      <c r="B18" s="84"/>
      <c r="C18" s="84"/>
      <c r="D18" s="9"/>
      <c r="E18" s="3"/>
      <c r="F18" s="9"/>
      <c r="G18" s="85"/>
      <c r="H18" s="10"/>
      <c r="I18" s="4"/>
      <c r="J18" s="4"/>
      <c r="K18" s="4"/>
    </row>
    <row r="19" spans="1:11" ht="12.75">
      <c r="A19" s="1"/>
      <c r="B19" s="9"/>
      <c r="C19" s="84"/>
      <c r="D19" s="9"/>
      <c r="E19" s="9"/>
      <c r="F19" s="9"/>
      <c r="G19" s="85"/>
      <c r="H19" s="9"/>
      <c r="I19" s="4"/>
      <c r="J19" s="4"/>
      <c r="K19" s="4"/>
    </row>
    <row r="20" spans="1:11" ht="12.75">
      <c r="A20" s="128" t="s">
        <v>12</v>
      </c>
      <c r="B20" s="128"/>
      <c r="C20" s="158"/>
      <c r="D20" s="158"/>
      <c r="E20" s="158" t="s">
        <v>29</v>
      </c>
      <c r="F20" s="158"/>
      <c r="G20" s="9"/>
      <c r="H20" s="9"/>
      <c r="I20" s="4"/>
      <c r="J20" s="4"/>
      <c r="K20" s="4"/>
    </row>
    <row r="21" spans="1:11" ht="12.75">
      <c r="A21" s="1"/>
      <c r="B21" s="9"/>
      <c r="C21" s="9"/>
      <c r="D21" s="9"/>
      <c r="E21" s="9"/>
      <c r="F21" s="9"/>
      <c r="G21" s="9"/>
      <c r="H21" s="9"/>
      <c r="I21" s="4"/>
      <c r="J21" s="4"/>
      <c r="K21" s="4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30" t="s">
        <v>13</v>
      </c>
      <c r="B24" s="130"/>
      <c r="C24" s="130"/>
      <c r="D24" s="130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6">
    <mergeCell ref="A17:H17"/>
    <mergeCell ref="K6:K7"/>
    <mergeCell ref="I4:I6"/>
    <mergeCell ref="E7:G7"/>
    <mergeCell ref="J4:J5"/>
    <mergeCell ref="H4:H6"/>
    <mergeCell ref="A24:D24"/>
    <mergeCell ref="A1:J1"/>
    <mergeCell ref="A13:G14"/>
    <mergeCell ref="A15:G16"/>
    <mergeCell ref="A2:J2"/>
    <mergeCell ref="E4:G4"/>
    <mergeCell ref="D4:D6"/>
    <mergeCell ref="E5:E6"/>
    <mergeCell ref="F5:F6"/>
    <mergeCell ref="G5:G6"/>
    <mergeCell ref="L4:L5"/>
    <mergeCell ref="A20:B20"/>
    <mergeCell ref="C20:D20"/>
    <mergeCell ref="E20:F20"/>
    <mergeCell ref="A4:A5"/>
    <mergeCell ref="A6:A7"/>
    <mergeCell ref="B4:B6"/>
    <mergeCell ref="C4:C5"/>
    <mergeCell ref="B7:D7"/>
    <mergeCell ref="K4:K5"/>
  </mergeCells>
  <printOptions/>
  <pageMargins left="0.2" right="0.3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7"/>
  <sheetViews>
    <sheetView view="pageBreakPreview" zoomScaleSheetLayoutView="100" zoomScalePageLayoutView="0" workbookViewId="0" topLeftCell="A16">
      <selection activeCell="A1" sqref="A1:J30"/>
    </sheetView>
  </sheetViews>
  <sheetFormatPr defaultColWidth="9.140625" defaultRowHeight="12.75" outlineLevelRow="1" outlineLevelCol="1"/>
  <cols>
    <col min="1" max="1" width="10.421875" style="0" customWidth="1"/>
    <col min="2" max="2" width="13.421875" style="0" customWidth="1"/>
    <col min="3" max="3" width="9.57421875" style="0" customWidth="1"/>
    <col min="4" max="4" width="10.57421875" style="0" customWidth="1"/>
    <col min="5" max="5" width="9.00390625" style="0" customWidth="1"/>
    <col min="6" max="6" width="9.421875" style="0" customWidth="1"/>
    <col min="7" max="7" width="11.7109375" style="0" customWidth="1"/>
    <col min="8" max="8" width="16.7109375" style="0" hidden="1" customWidth="1" outlineLevel="1"/>
    <col min="9" max="9" width="17.8515625" style="0" customWidth="1" collapsed="1"/>
    <col min="10" max="11" width="16.00390625" style="0" hidden="1" customWidth="1" outlineLevel="1"/>
    <col min="12" max="12" width="14.421875" style="0" hidden="1" customWidth="1" outlineLevel="1"/>
    <col min="13" max="13" width="11.00390625" style="0" customWidth="1" collapsed="1"/>
    <col min="14" max="14" width="10.7109375" style="0" customWidth="1"/>
  </cols>
  <sheetData>
    <row r="1" spans="1:10" ht="14.25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30.75" customHeight="1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J3" s="131"/>
      <c r="K3" s="40"/>
    </row>
    <row r="4" spans="1:11" ht="21" customHeight="1">
      <c r="A4" s="136" t="s">
        <v>45</v>
      </c>
      <c r="B4" s="136"/>
      <c r="C4" s="136"/>
      <c r="D4" s="136"/>
      <c r="E4" s="136"/>
      <c r="F4" s="136"/>
      <c r="G4" s="136"/>
      <c r="H4" s="136"/>
      <c r="I4" s="136"/>
      <c r="J4" s="136"/>
      <c r="K4" s="4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25.5" customHeight="1">
      <c r="A6" s="159" t="s">
        <v>17</v>
      </c>
      <c r="B6" s="159" t="s">
        <v>3</v>
      </c>
      <c r="C6" s="164" t="s">
        <v>4</v>
      </c>
      <c r="D6" s="139" t="s">
        <v>10</v>
      </c>
      <c r="E6" s="137" t="s">
        <v>6</v>
      </c>
      <c r="F6" s="137"/>
      <c r="G6" s="138"/>
      <c r="H6" s="153" t="s">
        <v>25</v>
      </c>
      <c r="I6" s="153" t="s">
        <v>20</v>
      </c>
      <c r="J6" s="153" t="s">
        <v>11</v>
      </c>
      <c r="K6" s="153" t="s">
        <v>22</v>
      </c>
      <c r="L6" s="168" t="s">
        <v>16</v>
      </c>
    </row>
    <row r="7" spans="1:12" ht="36.75" customHeight="1">
      <c r="A7" s="160"/>
      <c r="B7" s="160"/>
      <c r="C7" s="165"/>
      <c r="D7" s="140"/>
      <c r="E7" s="142" t="s">
        <v>9</v>
      </c>
      <c r="F7" s="144" t="s">
        <v>8</v>
      </c>
      <c r="G7" s="146" t="s">
        <v>10</v>
      </c>
      <c r="H7" s="154"/>
      <c r="I7" s="154"/>
      <c r="J7" s="155"/>
      <c r="K7" s="155"/>
      <c r="L7" s="169"/>
    </row>
    <row r="8" spans="1:12" ht="14.25" customHeight="1">
      <c r="A8" s="161" t="s">
        <v>18</v>
      </c>
      <c r="B8" s="163"/>
      <c r="C8" s="11">
        <v>0.05</v>
      </c>
      <c r="D8" s="141"/>
      <c r="E8" s="143"/>
      <c r="F8" s="145"/>
      <c r="G8" s="141"/>
      <c r="H8" s="155"/>
      <c r="I8" s="155"/>
      <c r="J8" s="37" t="s">
        <v>19</v>
      </c>
      <c r="K8" s="170" t="s">
        <v>23</v>
      </c>
      <c r="L8" s="38"/>
    </row>
    <row r="9" spans="1:14" ht="23.25" customHeight="1">
      <c r="A9" s="162"/>
      <c r="B9" s="176" t="s">
        <v>5</v>
      </c>
      <c r="C9" s="177"/>
      <c r="D9" s="178"/>
      <c r="E9" s="179" t="s">
        <v>7</v>
      </c>
      <c r="F9" s="179"/>
      <c r="G9" s="180"/>
      <c r="H9" s="46"/>
      <c r="I9" s="22" t="s">
        <v>14</v>
      </c>
      <c r="J9" s="17" t="s">
        <v>2</v>
      </c>
      <c r="K9" s="171"/>
      <c r="L9" s="17" t="s">
        <v>15</v>
      </c>
      <c r="N9" s="47"/>
    </row>
    <row r="10" spans="1:14" s="2" customFormat="1" ht="13.5" thickBot="1">
      <c r="A10" s="26">
        <v>1</v>
      </c>
      <c r="B10" s="27">
        <v>2</v>
      </c>
      <c r="C10" s="28">
        <v>3</v>
      </c>
      <c r="D10" s="29">
        <v>4</v>
      </c>
      <c r="E10" s="33">
        <v>5</v>
      </c>
      <c r="F10" s="30">
        <v>6</v>
      </c>
      <c r="G10" s="31">
        <v>7</v>
      </c>
      <c r="H10" s="48"/>
      <c r="I10" s="32">
        <v>8</v>
      </c>
      <c r="J10" s="32">
        <v>9</v>
      </c>
      <c r="K10" s="32">
        <v>0.1126</v>
      </c>
      <c r="L10" s="32">
        <v>10</v>
      </c>
      <c r="N10" s="49"/>
    </row>
    <row r="11" spans="1:14" ht="12.75">
      <c r="A11" s="12" t="s">
        <v>0</v>
      </c>
      <c r="B11" s="50">
        <v>0.66</v>
      </c>
      <c r="C11" s="51"/>
      <c r="D11" s="52">
        <v>0.66</v>
      </c>
      <c r="E11" s="53">
        <v>0.151</v>
      </c>
      <c r="F11" s="54">
        <v>0</v>
      </c>
      <c r="G11" s="14">
        <v>0.151</v>
      </c>
      <c r="H11" s="87"/>
      <c r="I11" s="56">
        <v>420.31734</v>
      </c>
      <c r="J11" s="16">
        <v>0.63684</v>
      </c>
      <c r="K11" s="42">
        <f>I11/12*1000</f>
        <v>35026.45</v>
      </c>
      <c r="L11" s="8">
        <f>J11*B11*1000000</f>
        <v>420314.4</v>
      </c>
      <c r="M11" s="106"/>
      <c r="N11" s="58"/>
    </row>
    <row r="12" spans="1:14" ht="12.75">
      <c r="A12" s="13" t="s">
        <v>1</v>
      </c>
      <c r="B12" s="59">
        <v>0.061</v>
      </c>
      <c r="C12" s="60"/>
      <c r="D12" s="61">
        <v>0.061</v>
      </c>
      <c r="E12" s="53">
        <v>0.014</v>
      </c>
      <c r="F12" s="54">
        <v>0</v>
      </c>
      <c r="G12" s="62">
        <v>0.014</v>
      </c>
      <c r="H12" s="88"/>
      <c r="I12" s="56">
        <v>40.33936</v>
      </c>
      <c r="J12" s="64">
        <v>0.6613</v>
      </c>
      <c r="K12" s="43">
        <f>I12/12*1000</f>
        <v>3361.61</v>
      </c>
      <c r="L12" s="18">
        <f>J12*B12*1000000</f>
        <v>40339.3</v>
      </c>
      <c r="M12" s="103"/>
      <c r="N12" s="58"/>
    </row>
    <row r="13" spans="1:14" ht="13.5" thickBot="1">
      <c r="A13" s="25"/>
      <c r="B13" s="65"/>
      <c r="C13" s="66"/>
      <c r="D13" s="67"/>
      <c r="E13" s="53"/>
      <c r="F13" s="68"/>
      <c r="G13" s="62"/>
      <c r="H13" s="88"/>
      <c r="I13" s="56"/>
      <c r="J13" s="69"/>
      <c r="K13" s="15"/>
      <c r="L13" s="19"/>
      <c r="M13" s="104"/>
      <c r="N13" s="47"/>
    </row>
    <row r="14" spans="1:13" ht="13.5" thickBot="1">
      <c r="A14" s="7"/>
      <c r="B14" s="70">
        <v>0.721</v>
      </c>
      <c r="C14" s="71">
        <v>0</v>
      </c>
      <c r="D14" s="72">
        <v>0.721</v>
      </c>
      <c r="E14" s="73">
        <v>0.165</v>
      </c>
      <c r="F14" s="74">
        <v>0</v>
      </c>
      <c r="G14" s="75">
        <v>0.165</v>
      </c>
      <c r="H14" s="89"/>
      <c r="I14" s="77">
        <v>460.6567</v>
      </c>
      <c r="J14" s="78"/>
      <c r="K14" s="6">
        <f>SUM(K11:K13)</f>
        <v>38388.06</v>
      </c>
      <c r="L14" s="20">
        <f>SUM(L11:L13)</f>
        <v>460653.7</v>
      </c>
      <c r="M14" s="105"/>
    </row>
    <row r="15" spans="1:12" ht="40.5" customHeight="1" thickBot="1">
      <c r="A15" s="183" t="s">
        <v>46</v>
      </c>
      <c r="B15" s="184"/>
      <c r="C15" s="184"/>
      <c r="D15" s="184"/>
      <c r="E15" s="184"/>
      <c r="F15" s="184"/>
      <c r="G15" s="184"/>
      <c r="H15" s="79"/>
      <c r="I15" s="35" t="s">
        <v>41</v>
      </c>
      <c r="J15" s="80">
        <v>402.59</v>
      </c>
      <c r="K15" s="81">
        <f>402.59/12*1000</f>
        <v>33549.17</v>
      </c>
      <c r="L15" s="34"/>
    </row>
    <row r="16" spans="1:12" ht="18" customHeight="1" thickBot="1">
      <c r="A16" s="185"/>
      <c r="B16" s="186"/>
      <c r="C16" s="186"/>
      <c r="D16" s="186"/>
      <c r="E16" s="186"/>
      <c r="F16" s="186"/>
      <c r="G16" s="186"/>
      <c r="H16" s="82"/>
      <c r="I16" s="107">
        <v>232654.9</v>
      </c>
      <c r="J16" s="57">
        <v>0.1152</v>
      </c>
      <c r="K16" s="83">
        <f>K15*1.18</f>
        <v>39588.02</v>
      </c>
      <c r="L16" s="24"/>
    </row>
    <row r="17" spans="1:12" ht="18" customHeight="1" thickBot="1">
      <c r="A17" s="181"/>
      <c r="B17" s="182"/>
      <c r="C17" s="182"/>
      <c r="D17" s="182"/>
      <c r="E17" s="182"/>
      <c r="F17" s="199"/>
      <c r="G17" s="111">
        <v>0.165</v>
      </c>
      <c r="H17" s="109"/>
      <c r="I17" s="110">
        <v>38388.06</v>
      </c>
      <c r="J17" s="57"/>
      <c r="K17" s="83"/>
      <c r="L17" s="24"/>
    </row>
    <row r="18" spans="1:12" ht="30" customHeight="1" thickBot="1">
      <c r="A18" s="172" t="s">
        <v>36</v>
      </c>
      <c r="B18" s="173"/>
      <c r="C18" s="173"/>
      <c r="D18" s="173"/>
      <c r="E18" s="173"/>
      <c r="F18" s="93" t="s">
        <v>0</v>
      </c>
      <c r="G18" s="94">
        <v>35026.45</v>
      </c>
      <c r="H18" s="90"/>
      <c r="I18" s="92" t="s">
        <v>42</v>
      </c>
      <c r="J18" s="4"/>
      <c r="K18" s="4"/>
      <c r="L18" s="24"/>
    </row>
    <row r="19" spans="1:14" ht="24" customHeight="1" thickBot="1">
      <c r="A19" s="174"/>
      <c r="B19" s="175"/>
      <c r="C19" s="175"/>
      <c r="D19" s="175"/>
      <c r="E19" s="175"/>
      <c r="F19" s="95" t="s">
        <v>1</v>
      </c>
      <c r="G19" s="96">
        <v>3361.61</v>
      </c>
      <c r="H19" s="86"/>
      <c r="I19" s="91">
        <v>38388.06</v>
      </c>
      <c r="J19" s="21"/>
      <c r="K19" s="21"/>
      <c r="L19" s="23">
        <f>L14/12</f>
        <v>38387.81</v>
      </c>
      <c r="N19">
        <f>I19*12</f>
        <v>460656.72</v>
      </c>
    </row>
    <row r="20" spans="1:11" ht="15.75" thickBot="1">
      <c r="A20" s="147" t="s">
        <v>37</v>
      </c>
      <c r="B20" s="148"/>
      <c r="C20" s="148"/>
      <c r="D20" s="148"/>
      <c r="E20" s="149"/>
      <c r="F20" s="93" t="s">
        <v>0</v>
      </c>
      <c r="G20" s="94">
        <v>41331.21</v>
      </c>
      <c r="H20" s="100"/>
      <c r="I20" s="156">
        <v>45297.91</v>
      </c>
      <c r="J20" s="4"/>
      <c r="K20" s="4"/>
    </row>
    <row r="21" spans="1:14" ht="15.75" thickBot="1">
      <c r="A21" s="150"/>
      <c r="B21" s="151"/>
      <c r="C21" s="151"/>
      <c r="D21" s="151"/>
      <c r="E21" s="152"/>
      <c r="F21" s="95" t="s">
        <v>1</v>
      </c>
      <c r="G21" s="96">
        <v>3966.7</v>
      </c>
      <c r="H21" s="102"/>
      <c r="I21" s="157"/>
      <c r="J21" s="4"/>
      <c r="K21" s="4"/>
      <c r="N21">
        <f>I20*12</f>
        <v>543574.92</v>
      </c>
    </row>
    <row r="22" spans="1:11" ht="12.75" hidden="1" outlineLevel="1">
      <c r="A22" s="1"/>
      <c r="B22" s="9"/>
      <c r="C22" s="84"/>
      <c r="D22" s="9"/>
      <c r="E22" s="129" t="s">
        <v>38</v>
      </c>
      <c r="F22" s="129"/>
      <c r="G22" s="10">
        <v>45297.91</v>
      </c>
      <c r="H22" s="9"/>
      <c r="I22" s="97">
        <v>0</v>
      </c>
      <c r="J22" s="4"/>
      <c r="K22" s="4"/>
    </row>
    <row r="23" spans="1:11" ht="12.75" collapsed="1">
      <c r="A23" s="1"/>
      <c r="B23" s="9"/>
      <c r="C23" s="84"/>
      <c r="D23" s="9"/>
      <c r="E23" s="9"/>
      <c r="F23" s="9"/>
      <c r="G23" s="85"/>
      <c r="H23" s="9"/>
      <c r="I23" s="4"/>
      <c r="J23" s="4"/>
      <c r="K23" s="4"/>
    </row>
    <row r="24" spans="1:11" ht="12.75">
      <c r="A24" s="1"/>
      <c r="B24" s="9"/>
      <c r="C24" s="84"/>
      <c r="D24" s="9"/>
      <c r="E24" s="9"/>
      <c r="F24" s="9"/>
      <c r="G24" s="85"/>
      <c r="H24" s="9"/>
      <c r="I24" s="4"/>
      <c r="J24" s="4"/>
      <c r="K24" s="4"/>
    </row>
    <row r="25" spans="1:11" ht="12.75">
      <c r="A25" s="1"/>
      <c r="B25" s="9"/>
      <c r="C25" s="84"/>
      <c r="D25" s="9"/>
      <c r="E25" s="9"/>
      <c r="F25" s="9"/>
      <c r="G25" s="85"/>
      <c r="H25" s="9"/>
      <c r="I25" s="4"/>
      <c r="J25" s="4"/>
      <c r="K25" s="4"/>
    </row>
    <row r="26" spans="1:11" ht="12.75">
      <c r="A26" s="128" t="s">
        <v>12</v>
      </c>
      <c r="B26" s="128"/>
      <c r="C26" s="158"/>
      <c r="D26" s="158"/>
      <c r="E26" s="158" t="s">
        <v>29</v>
      </c>
      <c r="F26" s="158"/>
      <c r="G26" s="9"/>
      <c r="H26" s="9"/>
      <c r="I26" s="4"/>
      <c r="J26" s="4"/>
      <c r="K26" s="4"/>
    </row>
    <row r="27" spans="1:11" ht="12.75">
      <c r="A27" s="1"/>
      <c r="B27" s="9"/>
      <c r="C27" s="9"/>
      <c r="D27" s="9"/>
      <c r="E27" s="9"/>
      <c r="F27" s="9"/>
      <c r="G27" s="9"/>
      <c r="H27" s="9"/>
      <c r="I27" s="4"/>
      <c r="J27" s="4"/>
      <c r="K27" s="4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30" t="s">
        <v>13</v>
      </c>
      <c r="B30" s="130"/>
      <c r="C30" s="130"/>
      <c r="D30" s="130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30">
    <mergeCell ref="A18:E19"/>
    <mergeCell ref="B9:D9"/>
    <mergeCell ref="E9:G9"/>
    <mergeCell ref="A17:F17"/>
    <mergeCell ref="C6:C7"/>
    <mergeCell ref="L6:L7"/>
    <mergeCell ref="K6:K7"/>
    <mergeCell ref="K8:K9"/>
    <mergeCell ref="J6:J7"/>
    <mergeCell ref="A1:J1"/>
    <mergeCell ref="G7:G8"/>
    <mergeCell ref="A20:E21"/>
    <mergeCell ref="H6:H8"/>
    <mergeCell ref="I20:I21"/>
    <mergeCell ref="I6:I8"/>
    <mergeCell ref="C26:D26"/>
    <mergeCell ref="E26:F26"/>
    <mergeCell ref="A6:A7"/>
    <mergeCell ref="A8:A9"/>
    <mergeCell ref="B6:B8"/>
    <mergeCell ref="A26:B26"/>
    <mergeCell ref="E22:F22"/>
    <mergeCell ref="A30:D30"/>
    <mergeCell ref="A3:J3"/>
    <mergeCell ref="A15:G16"/>
    <mergeCell ref="A4:J4"/>
    <mergeCell ref="E6:G6"/>
    <mergeCell ref="D6:D8"/>
    <mergeCell ref="E7:E8"/>
    <mergeCell ref="F7:F8"/>
  </mergeCells>
  <printOptions/>
  <pageMargins left="0.2" right="0.3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7"/>
  <sheetViews>
    <sheetView view="pageBreakPreview" zoomScaleSheetLayoutView="100" zoomScalePageLayoutView="0" workbookViewId="0" topLeftCell="A1">
      <selection activeCell="A1" sqref="A1:J30"/>
    </sheetView>
  </sheetViews>
  <sheetFormatPr defaultColWidth="9.140625" defaultRowHeight="12.75" outlineLevelRow="1" outlineLevelCol="1"/>
  <cols>
    <col min="1" max="1" width="10.421875" style="0" customWidth="1"/>
    <col min="2" max="2" width="13.421875" style="0" customWidth="1"/>
    <col min="3" max="3" width="9.57421875" style="0" customWidth="1"/>
    <col min="4" max="4" width="10.57421875" style="0" customWidth="1"/>
    <col min="5" max="5" width="9.00390625" style="0" customWidth="1"/>
    <col min="6" max="6" width="9.421875" style="0" customWidth="1"/>
    <col min="7" max="7" width="11.7109375" style="0" customWidth="1"/>
    <col min="8" max="8" width="16.7109375" style="0" hidden="1" customWidth="1" outlineLevel="1"/>
    <col min="9" max="9" width="17.8515625" style="0" customWidth="1" collapsed="1"/>
    <col min="10" max="11" width="16.00390625" style="0" hidden="1" customWidth="1" outlineLevel="1"/>
    <col min="12" max="12" width="14.421875" style="0" hidden="1" customWidth="1" outlineLevel="1"/>
    <col min="13" max="13" width="11.00390625" style="0" customWidth="1" collapsed="1"/>
    <col min="14" max="14" width="10.7109375" style="0" customWidth="1"/>
  </cols>
  <sheetData>
    <row r="1" spans="1:10" ht="14.25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30.75" customHeight="1">
      <c r="A3" s="131" t="s">
        <v>47</v>
      </c>
      <c r="B3" s="131"/>
      <c r="C3" s="131"/>
      <c r="D3" s="131"/>
      <c r="E3" s="131"/>
      <c r="F3" s="131"/>
      <c r="G3" s="131"/>
      <c r="H3" s="131"/>
      <c r="I3" s="131"/>
      <c r="J3" s="131"/>
      <c r="K3" s="40"/>
    </row>
    <row r="4" spans="1:11" ht="21" customHeight="1">
      <c r="A4" s="136" t="s">
        <v>48</v>
      </c>
      <c r="B4" s="136"/>
      <c r="C4" s="136"/>
      <c r="D4" s="136"/>
      <c r="E4" s="136"/>
      <c r="F4" s="136"/>
      <c r="G4" s="136"/>
      <c r="H4" s="136"/>
      <c r="I4" s="136"/>
      <c r="J4" s="136"/>
      <c r="K4" s="4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25.5" customHeight="1">
      <c r="A6" s="159" t="s">
        <v>17</v>
      </c>
      <c r="B6" s="159" t="s">
        <v>3</v>
      </c>
      <c r="C6" s="164" t="s">
        <v>4</v>
      </c>
      <c r="D6" s="139" t="s">
        <v>10</v>
      </c>
      <c r="E6" s="137" t="s">
        <v>6</v>
      </c>
      <c r="F6" s="137"/>
      <c r="G6" s="138"/>
      <c r="H6" s="153" t="s">
        <v>25</v>
      </c>
      <c r="I6" s="153" t="s">
        <v>20</v>
      </c>
      <c r="J6" s="153" t="s">
        <v>11</v>
      </c>
      <c r="K6" s="153" t="s">
        <v>22</v>
      </c>
      <c r="L6" s="168" t="s">
        <v>16</v>
      </c>
    </row>
    <row r="7" spans="1:12" ht="36.75" customHeight="1">
      <c r="A7" s="160"/>
      <c r="B7" s="160"/>
      <c r="C7" s="165"/>
      <c r="D7" s="140"/>
      <c r="E7" s="142" t="s">
        <v>9</v>
      </c>
      <c r="F7" s="144" t="s">
        <v>8</v>
      </c>
      <c r="G7" s="146" t="s">
        <v>10</v>
      </c>
      <c r="H7" s="154"/>
      <c r="I7" s="154"/>
      <c r="J7" s="155"/>
      <c r="K7" s="155"/>
      <c r="L7" s="169"/>
    </row>
    <row r="8" spans="1:12" ht="14.25" customHeight="1">
      <c r="A8" s="161" t="s">
        <v>18</v>
      </c>
      <c r="B8" s="163"/>
      <c r="C8" s="11">
        <v>0.05</v>
      </c>
      <c r="D8" s="141"/>
      <c r="E8" s="143"/>
      <c r="F8" s="145"/>
      <c r="G8" s="141"/>
      <c r="H8" s="155"/>
      <c r="I8" s="155"/>
      <c r="J8" s="37" t="s">
        <v>19</v>
      </c>
      <c r="K8" s="170" t="s">
        <v>23</v>
      </c>
      <c r="L8" s="38"/>
    </row>
    <row r="9" spans="1:14" ht="23.25" customHeight="1">
      <c r="A9" s="162"/>
      <c r="B9" s="176" t="s">
        <v>5</v>
      </c>
      <c r="C9" s="177"/>
      <c r="D9" s="178"/>
      <c r="E9" s="179" t="s">
        <v>7</v>
      </c>
      <c r="F9" s="179"/>
      <c r="G9" s="180"/>
      <c r="H9" s="46"/>
      <c r="I9" s="22" t="s">
        <v>14</v>
      </c>
      <c r="J9" s="17" t="s">
        <v>2</v>
      </c>
      <c r="K9" s="171"/>
      <c r="L9" s="17" t="s">
        <v>15</v>
      </c>
      <c r="N9" s="47"/>
    </row>
    <row r="10" spans="1:14" s="2" customFormat="1" ht="13.5" thickBot="1">
      <c r="A10" s="26">
        <v>1</v>
      </c>
      <c r="B10" s="27">
        <v>2</v>
      </c>
      <c r="C10" s="28">
        <v>3</v>
      </c>
      <c r="D10" s="29">
        <v>4</v>
      </c>
      <c r="E10" s="33">
        <v>5</v>
      </c>
      <c r="F10" s="30">
        <v>6</v>
      </c>
      <c r="G10" s="31">
        <v>7</v>
      </c>
      <c r="H10" s="48"/>
      <c r="I10" s="32">
        <v>8</v>
      </c>
      <c r="J10" s="32">
        <v>9</v>
      </c>
      <c r="K10" s="32">
        <v>0.1126</v>
      </c>
      <c r="L10" s="32">
        <v>10</v>
      </c>
      <c r="N10" s="49"/>
    </row>
    <row r="11" spans="1:14" ht="12.75">
      <c r="A11" s="12" t="s">
        <v>0</v>
      </c>
      <c r="B11" s="50">
        <v>0.663</v>
      </c>
      <c r="C11" s="51"/>
      <c r="D11" s="52">
        <v>0.663</v>
      </c>
      <c r="E11" s="5">
        <v>0.182</v>
      </c>
      <c r="F11" s="54">
        <v>0</v>
      </c>
      <c r="G11" s="14">
        <v>0.182</v>
      </c>
      <c r="H11" s="87"/>
      <c r="I11" s="56">
        <v>476.35205</v>
      </c>
      <c r="J11" s="16">
        <v>0.71848</v>
      </c>
      <c r="K11" s="42">
        <f>I11/12*1000</f>
        <v>39696</v>
      </c>
      <c r="L11" s="8">
        <f>J11*B11*1000000</f>
        <v>476352.24</v>
      </c>
      <c r="M11" s="106"/>
      <c r="N11" s="58"/>
    </row>
    <row r="12" spans="1:14" ht="12.75">
      <c r="A12" s="13" t="s">
        <v>1</v>
      </c>
      <c r="B12" s="59">
        <v>0.053</v>
      </c>
      <c r="C12" s="60"/>
      <c r="D12" s="61">
        <v>0.053</v>
      </c>
      <c r="E12" s="5">
        <v>0.019</v>
      </c>
      <c r="F12" s="54">
        <v>0</v>
      </c>
      <c r="G12" s="62">
        <v>0.019</v>
      </c>
      <c r="H12" s="88"/>
      <c r="I12" s="56">
        <v>45.3333</v>
      </c>
      <c r="J12" s="64">
        <v>0.85535</v>
      </c>
      <c r="K12" s="43">
        <f>I12/12*1000</f>
        <v>3777.78</v>
      </c>
      <c r="L12" s="18">
        <f>J12*B12*1000000</f>
        <v>45333.55</v>
      </c>
      <c r="M12" s="103"/>
      <c r="N12" s="58"/>
    </row>
    <row r="13" spans="1:14" ht="13.5" thickBot="1">
      <c r="A13" s="25"/>
      <c r="B13" s="65"/>
      <c r="C13" s="66"/>
      <c r="D13" s="67"/>
      <c r="E13" s="53"/>
      <c r="F13" s="68"/>
      <c r="G13" s="62"/>
      <c r="H13" s="88"/>
      <c r="I13" s="56"/>
      <c r="J13" s="69"/>
      <c r="K13" s="15"/>
      <c r="L13" s="19"/>
      <c r="M13" s="112"/>
      <c r="N13" s="47"/>
    </row>
    <row r="14" spans="1:13" ht="13.5" thickBot="1">
      <c r="A14" s="7"/>
      <c r="B14" s="70">
        <v>0.716</v>
      </c>
      <c r="C14" s="71">
        <v>0</v>
      </c>
      <c r="D14" s="72">
        <v>0.716</v>
      </c>
      <c r="E14" s="73">
        <v>0.201</v>
      </c>
      <c r="F14" s="74">
        <v>0</v>
      </c>
      <c r="G14" s="75">
        <v>0.201</v>
      </c>
      <c r="H14" s="89"/>
      <c r="I14" s="77">
        <v>521.68535</v>
      </c>
      <c r="J14" s="78"/>
      <c r="K14" s="6">
        <f>SUM(K11:K13)</f>
        <v>43473.78</v>
      </c>
      <c r="L14" s="20">
        <f>SUM(L11:L13)</f>
        <v>521685.79</v>
      </c>
      <c r="M14" s="113"/>
    </row>
    <row r="15" spans="1:12" ht="40.5" customHeight="1" thickBot="1">
      <c r="A15" s="183" t="s">
        <v>50</v>
      </c>
      <c r="B15" s="184"/>
      <c r="C15" s="184"/>
      <c r="D15" s="184"/>
      <c r="E15" s="184"/>
      <c r="F15" s="184"/>
      <c r="G15" s="184"/>
      <c r="H15" s="79"/>
      <c r="I15" s="35" t="s">
        <v>52</v>
      </c>
      <c r="J15" s="80">
        <v>402.59</v>
      </c>
      <c r="K15" s="81">
        <f>402.59/12*1000</f>
        <v>33549.17</v>
      </c>
      <c r="L15" s="34"/>
    </row>
    <row r="16" spans="1:12" ht="18" customHeight="1" thickBot="1">
      <c r="A16" s="185"/>
      <c r="B16" s="186"/>
      <c r="C16" s="186"/>
      <c r="D16" s="186"/>
      <c r="E16" s="186"/>
      <c r="F16" s="186"/>
      <c r="G16" s="186"/>
      <c r="H16" s="82"/>
      <c r="I16" s="107">
        <v>216287.46</v>
      </c>
      <c r="J16" s="57">
        <v>0.1152</v>
      </c>
      <c r="K16" s="83">
        <f>K15*1.18</f>
        <v>39588.02</v>
      </c>
      <c r="L16" s="24"/>
    </row>
    <row r="17" spans="1:12" ht="18" customHeight="1" thickBot="1">
      <c r="A17" s="181"/>
      <c r="B17" s="182"/>
      <c r="C17" s="182"/>
      <c r="D17" s="182"/>
      <c r="E17" s="182"/>
      <c r="F17" s="199"/>
      <c r="G17" s="111">
        <v>0.201</v>
      </c>
      <c r="H17" s="109"/>
      <c r="I17" s="110">
        <v>43473.78</v>
      </c>
      <c r="J17" s="57"/>
      <c r="K17" s="83"/>
      <c r="L17" s="24"/>
    </row>
    <row r="18" spans="1:12" ht="30" customHeight="1" thickBot="1">
      <c r="A18" s="172" t="s">
        <v>49</v>
      </c>
      <c r="B18" s="173"/>
      <c r="C18" s="173"/>
      <c r="D18" s="173"/>
      <c r="E18" s="173"/>
      <c r="F18" s="93" t="s">
        <v>0</v>
      </c>
      <c r="G18" s="94">
        <v>39696</v>
      </c>
      <c r="H18" s="90"/>
      <c r="I18" s="92" t="s">
        <v>51</v>
      </c>
      <c r="J18" s="4"/>
      <c r="K18" s="4">
        <f>G18*12</f>
        <v>476352</v>
      </c>
      <c r="L18" s="24"/>
    </row>
    <row r="19" spans="1:14" ht="24" customHeight="1" thickBot="1">
      <c r="A19" s="174"/>
      <c r="B19" s="175"/>
      <c r="C19" s="175"/>
      <c r="D19" s="175"/>
      <c r="E19" s="175"/>
      <c r="F19" s="95" t="s">
        <v>1</v>
      </c>
      <c r="G19" s="96">
        <v>3777.78</v>
      </c>
      <c r="H19" s="86"/>
      <c r="I19" s="91">
        <v>43473.78</v>
      </c>
      <c r="J19" s="21">
        <v>521685.36</v>
      </c>
      <c r="K19" s="4">
        <f>G19*12</f>
        <v>45333.36</v>
      </c>
      <c r="L19" s="23">
        <f>L14/12</f>
        <v>43473.82</v>
      </c>
      <c r="N19">
        <f>I19*12</f>
        <v>521685.36</v>
      </c>
    </row>
    <row r="20" spans="1:12" ht="15.75" thickBot="1">
      <c r="A20" s="147" t="s">
        <v>37</v>
      </c>
      <c r="B20" s="148"/>
      <c r="C20" s="148"/>
      <c r="D20" s="148"/>
      <c r="E20" s="149"/>
      <c r="F20" s="93" t="s">
        <v>0</v>
      </c>
      <c r="G20" s="94">
        <v>46841.28</v>
      </c>
      <c r="H20" s="100"/>
      <c r="I20" s="156">
        <v>51299.06</v>
      </c>
      <c r="J20" s="4"/>
      <c r="K20" s="4">
        <f>G20*12</f>
        <v>562095.36</v>
      </c>
      <c r="L20" s="114">
        <f>L19*1.18</f>
        <v>51299.11</v>
      </c>
    </row>
    <row r="21" spans="1:14" ht="15.75" thickBot="1">
      <c r="A21" s="150"/>
      <c r="B21" s="151"/>
      <c r="C21" s="151"/>
      <c r="D21" s="151"/>
      <c r="E21" s="152"/>
      <c r="F21" s="95" t="s">
        <v>1</v>
      </c>
      <c r="G21" s="96">
        <v>4457.78</v>
      </c>
      <c r="H21" s="102"/>
      <c r="I21" s="157"/>
      <c r="J21" s="4">
        <v>615588.72</v>
      </c>
      <c r="K21" s="4">
        <f>G21*12</f>
        <v>53493.36</v>
      </c>
      <c r="N21">
        <f>I20*12</f>
        <v>615588.72</v>
      </c>
    </row>
    <row r="22" spans="1:11" ht="12.75" hidden="1" outlineLevel="1">
      <c r="A22" s="1"/>
      <c r="B22" s="9"/>
      <c r="C22" s="84"/>
      <c r="D22" s="9"/>
      <c r="E22" s="129" t="s">
        <v>38</v>
      </c>
      <c r="F22" s="129"/>
      <c r="G22" s="10">
        <v>51299.06</v>
      </c>
      <c r="H22" s="9"/>
      <c r="I22" s="97">
        <v>0</v>
      </c>
      <c r="J22" s="4">
        <v>615588.72</v>
      </c>
      <c r="K22" s="4">
        <f>K18+K19</f>
        <v>521685.36</v>
      </c>
    </row>
    <row r="23" spans="1:11" ht="12.75" collapsed="1">
      <c r="A23" s="1"/>
      <c r="B23" s="9"/>
      <c r="C23" s="84"/>
      <c r="D23" s="9"/>
      <c r="E23" s="9"/>
      <c r="F23" s="9"/>
      <c r="G23" s="85"/>
      <c r="H23" s="9"/>
      <c r="I23" s="4"/>
      <c r="J23" s="4"/>
      <c r="K23" s="4">
        <f>K20+K21</f>
        <v>615588.72</v>
      </c>
    </row>
    <row r="24" spans="1:11" ht="12.75">
      <c r="A24" s="1"/>
      <c r="B24" s="9"/>
      <c r="C24" s="84"/>
      <c r="D24" s="9"/>
      <c r="E24" s="9"/>
      <c r="F24" s="9"/>
      <c r="G24" s="85"/>
      <c r="H24" s="9"/>
      <c r="I24" s="4"/>
      <c r="J24" s="4"/>
      <c r="K24" s="4"/>
    </row>
    <row r="25" spans="1:11" ht="12.75">
      <c r="A25" s="1"/>
      <c r="B25" s="9"/>
      <c r="C25" s="84"/>
      <c r="D25" s="9"/>
      <c r="E25" s="9"/>
      <c r="F25" s="9"/>
      <c r="G25" s="85"/>
      <c r="H25" s="9"/>
      <c r="I25" s="4"/>
      <c r="J25" s="4"/>
      <c r="K25" s="4"/>
    </row>
    <row r="26" spans="1:11" ht="12.75">
      <c r="A26" s="128" t="s">
        <v>12</v>
      </c>
      <c r="B26" s="128"/>
      <c r="C26" s="158"/>
      <c r="D26" s="158"/>
      <c r="E26" s="158" t="s">
        <v>29</v>
      </c>
      <c r="F26" s="158"/>
      <c r="G26" s="9"/>
      <c r="H26" s="9"/>
      <c r="I26" s="4"/>
      <c r="J26" s="4"/>
      <c r="K26" s="4"/>
    </row>
    <row r="27" spans="1:11" ht="12.75">
      <c r="A27" s="1"/>
      <c r="B27" s="9"/>
      <c r="C27" s="9"/>
      <c r="D27" s="9"/>
      <c r="E27" s="9"/>
      <c r="F27" s="9"/>
      <c r="G27" s="9"/>
      <c r="H27" s="9"/>
      <c r="I27" s="4"/>
      <c r="J27" s="4"/>
      <c r="K27" s="4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30" t="s">
        <v>13</v>
      </c>
      <c r="B30" s="130"/>
      <c r="C30" s="130"/>
      <c r="D30" s="130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30">
    <mergeCell ref="A26:B26"/>
    <mergeCell ref="E22:F22"/>
    <mergeCell ref="A30:D30"/>
    <mergeCell ref="A3:J3"/>
    <mergeCell ref="A15:G16"/>
    <mergeCell ref="A4:J4"/>
    <mergeCell ref="E6:G6"/>
    <mergeCell ref="D6:D8"/>
    <mergeCell ref="E7:E8"/>
    <mergeCell ref="F7:F8"/>
    <mergeCell ref="G7:G8"/>
    <mergeCell ref="A20:E21"/>
    <mergeCell ref="H6:H8"/>
    <mergeCell ref="I20:I21"/>
    <mergeCell ref="I6:I8"/>
    <mergeCell ref="C26:D26"/>
    <mergeCell ref="E26:F26"/>
    <mergeCell ref="A6:A7"/>
    <mergeCell ref="A8:A9"/>
    <mergeCell ref="B6:B8"/>
    <mergeCell ref="C6:C7"/>
    <mergeCell ref="L6:L7"/>
    <mergeCell ref="K6:K7"/>
    <mergeCell ref="K8:K9"/>
    <mergeCell ref="J6:J7"/>
    <mergeCell ref="A1:J1"/>
    <mergeCell ref="A18:E19"/>
    <mergeCell ref="B9:D9"/>
    <mergeCell ref="E9:G9"/>
    <mergeCell ref="A17:F17"/>
  </mergeCells>
  <printOptions/>
  <pageMargins left="0.65" right="0.3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Q37"/>
  <sheetViews>
    <sheetView tabSelected="1" view="pageBreakPreview" zoomScaleSheetLayoutView="100" zoomScalePageLayoutView="0" workbookViewId="0" topLeftCell="A10">
      <selection activeCell="A5" sqref="A5"/>
    </sheetView>
  </sheetViews>
  <sheetFormatPr defaultColWidth="9.140625" defaultRowHeight="12.75" outlineLevelRow="1" outlineLevelCol="1"/>
  <cols>
    <col min="1" max="1" width="10.421875" style="0" customWidth="1"/>
    <col min="2" max="2" width="13.421875" style="0" customWidth="1"/>
    <col min="3" max="3" width="9.57421875" style="0" customWidth="1"/>
    <col min="4" max="4" width="10.57421875" style="0" customWidth="1"/>
    <col min="5" max="5" width="9.00390625" style="0" customWidth="1"/>
    <col min="6" max="6" width="9.421875" style="0" customWidth="1"/>
    <col min="7" max="7" width="11.7109375" style="0" customWidth="1"/>
    <col min="8" max="8" width="16.7109375" style="0" hidden="1" customWidth="1" outlineLevel="1"/>
    <col min="9" max="9" width="17.8515625" style="0" customWidth="1" collapsed="1"/>
    <col min="10" max="11" width="16.00390625" style="0" hidden="1" customWidth="1" outlineLevel="1"/>
    <col min="12" max="12" width="14.421875" style="0" hidden="1" customWidth="1" outlineLevel="1"/>
    <col min="13" max="13" width="11.00390625" style="0" customWidth="1" collapsed="1"/>
    <col min="14" max="14" width="12.28125" style="0" customWidth="1"/>
    <col min="15" max="15" width="12.8515625" style="0" customWidth="1"/>
    <col min="16" max="17" width="9.57421875" style="0" bestFit="1" customWidth="1"/>
  </cols>
  <sheetData>
    <row r="1" spans="1:10" ht="14.25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30.75" customHeight="1">
      <c r="A3" s="131" t="s">
        <v>47</v>
      </c>
      <c r="B3" s="131"/>
      <c r="C3" s="131"/>
      <c r="D3" s="131"/>
      <c r="E3" s="131"/>
      <c r="F3" s="131"/>
      <c r="G3" s="131"/>
      <c r="H3" s="131"/>
      <c r="I3" s="131"/>
      <c r="J3" s="131"/>
      <c r="K3" s="40"/>
    </row>
    <row r="4" spans="1:11" ht="21" customHeight="1">
      <c r="A4" s="136" t="s">
        <v>61</v>
      </c>
      <c r="B4" s="136"/>
      <c r="C4" s="136"/>
      <c r="D4" s="136"/>
      <c r="E4" s="136"/>
      <c r="F4" s="136"/>
      <c r="G4" s="136"/>
      <c r="H4" s="136"/>
      <c r="I4" s="136"/>
      <c r="J4" s="136"/>
      <c r="K4" s="4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25.5" customHeight="1">
      <c r="A6" s="159" t="s">
        <v>17</v>
      </c>
      <c r="B6" s="159" t="s">
        <v>3</v>
      </c>
      <c r="C6" s="164" t="s">
        <v>4</v>
      </c>
      <c r="D6" s="139" t="s">
        <v>10</v>
      </c>
      <c r="E6" s="137" t="s">
        <v>6</v>
      </c>
      <c r="F6" s="137"/>
      <c r="G6" s="138"/>
      <c r="H6" s="153" t="s">
        <v>25</v>
      </c>
      <c r="I6" s="153" t="s">
        <v>59</v>
      </c>
      <c r="J6" s="153" t="s">
        <v>11</v>
      </c>
      <c r="K6" s="153" t="s">
        <v>22</v>
      </c>
      <c r="L6" s="168" t="s">
        <v>16</v>
      </c>
    </row>
    <row r="7" spans="1:12" ht="36.75" customHeight="1">
      <c r="A7" s="160"/>
      <c r="B7" s="160"/>
      <c r="C7" s="165"/>
      <c r="D7" s="140"/>
      <c r="E7" s="142" t="s">
        <v>9</v>
      </c>
      <c r="F7" s="144" t="s">
        <v>8</v>
      </c>
      <c r="G7" s="146" t="s">
        <v>10</v>
      </c>
      <c r="H7" s="154"/>
      <c r="I7" s="154"/>
      <c r="J7" s="155"/>
      <c r="K7" s="155"/>
      <c r="L7" s="169"/>
    </row>
    <row r="8" spans="1:12" ht="14.25" customHeight="1">
      <c r="A8" s="161" t="s">
        <v>18</v>
      </c>
      <c r="B8" s="163"/>
      <c r="C8" s="11">
        <v>0.05</v>
      </c>
      <c r="D8" s="141"/>
      <c r="E8" s="143"/>
      <c r="F8" s="145"/>
      <c r="G8" s="141"/>
      <c r="H8" s="155"/>
      <c r="I8" s="155"/>
      <c r="J8" s="37" t="s">
        <v>19</v>
      </c>
      <c r="K8" s="170" t="s">
        <v>23</v>
      </c>
      <c r="L8" s="38"/>
    </row>
    <row r="9" spans="1:14" ht="23.25" customHeight="1">
      <c r="A9" s="162"/>
      <c r="B9" s="176" t="s">
        <v>5</v>
      </c>
      <c r="C9" s="177"/>
      <c r="D9" s="178"/>
      <c r="E9" s="179" t="s">
        <v>7</v>
      </c>
      <c r="F9" s="179"/>
      <c r="G9" s="180"/>
      <c r="H9" s="46"/>
      <c r="I9" s="22" t="s">
        <v>14</v>
      </c>
      <c r="J9" s="17" t="s">
        <v>2</v>
      </c>
      <c r="K9" s="171"/>
      <c r="L9" s="17" t="s">
        <v>15</v>
      </c>
      <c r="N9" s="47"/>
    </row>
    <row r="10" spans="1:14" s="2" customFormat="1" ht="13.5" thickBot="1">
      <c r="A10" s="26">
        <v>1</v>
      </c>
      <c r="B10" s="27">
        <v>2</v>
      </c>
      <c r="C10" s="28">
        <v>3</v>
      </c>
      <c r="D10" s="29">
        <v>4</v>
      </c>
      <c r="E10" s="33">
        <v>5</v>
      </c>
      <c r="F10" s="30">
        <v>6</v>
      </c>
      <c r="G10" s="31">
        <v>7</v>
      </c>
      <c r="H10" s="48"/>
      <c r="I10" s="32">
        <v>8</v>
      </c>
      <c r="J10" s="32">
        <v>9</v>
      </c>
      <c r="K10" s="32">
        <v>0.1126</v>
      </c>
      <c r="L10" s="32">
        <v>10</v>
      </c>
      <c r="N10" s="49"/>
    </row>
    <row r="11" spans="1:14" ht="12.75">
      <c r="A11" s="12" t="s">
        <v>0</v>
      </c>
      <c r="B11" s="50">
        <v>0.496</v>
      </c>
      <c r="C11" s="51"/>
      <c r="D11" s="52">
        <v>0.496</v>
      </c>
      <c r="E11" s="5">
        <v>0.114</v>
      </c>
      <c r="F11" s="54">
        <v>0</v>
      </c>
      <c r="G11" s="14">
        <v>0.114</v>
      </c>
      <c r="H11" s="87"/>
      <c r="I11" s="126">
        <v>501.387773</v>
      </c>
      <c r="J11" s="16">
        <v>1.01086</v>
      </c>
      <c r="K11" s="42">
        <f>I11/12*1000</f>
        <v>41782.31</v>
      </c>
      <c r="L11" s="8">
        <f>J11*B11*1000000</f>
        <v>501386.56</v>
      </c>
      <c r="M11" s="115"/>
      <c r="N11" s="58"/>
    </row>
    <row r="12" spans="1:14" ht="12.75">
      <c r="A12" s="13" t="s">
        <v>1</v>
      </c>
      <c r="B12" s="59">
        <v>0.042</v>
      </c>
      <c r="C12" s="60"/>
      <c r="D12" s="61">
        <v>0.042</v>
      </c>
      <c r="E12" s="5">
        <v>0.019</v>
      </c>
      <c r="F12" s="54">
        <v>0</v>
      </c>
      <c r="G12" s="62">
        <v>0.019</v>
      </c>
      <c r="H12" s="88"/>
      <c r="I12" s="126">
        <v>47.412227</v>
      </c>
      <c r="J12" s="64">
        <v>1.12886</v>
      </c>
      <c r="K12" s="43">
        <f>I12/12*1000</f>
        <v>3951.02</v>
      </c>
      <c r="L12" s="18">
        <f>J12*B12*1000000</f>
        <v>47412.12</v>
      </c>
      <c r="M12" s="115"/>
      <c r="N12" s="58"/>
    </row>
    <row r="13" spans="1:14" ht="13.5" thickBot="1">
      <c r="A13" s="25"/>
      <c r="B13" s="65"/>
      <c r="C13" s="66"/>
      <c r="D13" s="67"/>
      <c r="E13" s="53"/>
      <c r="F13" s="68"/>
      <c r="G13" s="62"/>
      <c r="H13" s="88"/>
      <c r="I13" s="126"/>
      <c r="J13" s="69"/>
      <c r="K13" s="15"/>
      <c r="L13" s="19"/>
      <c r="M13" s="116" t="s">
        <v>57</v>
      </c>
      <c r="N13" s="47"/>
    </row>
    <row r="14" spans="1:13" ht="13.5" thickBot="1">
      <c r="A14" s="7"/>
      <c r="B14" s="70">
        <v>0.538</v>
      </c>
      <c r="C14" s="71">
        <v>0</v>
      </c>
      <c r="D14" s="72">
        <v>0.538</v>
      </c>
      <c r="E14" s="73">
        <v>0.133</v>
      </c>
      <c r="F14" s="74">
        <v>0</v>
      </c>
      <c r="G14" s="75">
        <v>0.133</v>
      </c>
      <c r="H14" s="89"/>
      <c r="I14" s="127">
        <v>548.8</v>
      </c>
      <c r="J14" s="78"/>
      <c r="K14" s="6">
        <f>SUM(K11:K13)</f>
        <v>45733.33</v>
      </c>
      <c r="L14" s="20">
        <f>SUM(L11:L13)</f>
        <v>548798.68</v>
      </c>
      <c r="M14" s="117">
        <f>I14*1.18</f>
        <v>647.584</v>
      </c>
    </row>
    <row r="15" spans="1:12" ht="40.5" customHeight="1" thickBot="1">
      <c r="A15" s="132" t="s">
        <v>53</v>
      </c>
      <c r="B15" s="133"/>
      <c r="C15" s="133"/>
      <c r="D15" s="133"/>
      <c r="E15" s="133"/>
      <c r="F15" s="133"/>
      <c r="G15" s="133"/>
      <c r="H15" s="79"/>
      <c r="I15" s="35" t="s">
        <v>54</v>
      </c>
      <c r="J15" s="80">
        <v>402.59</v>
      </c>
      <c r="K15" s="81">
        <f>402.59/12*1000</f>
        <v>33549.17</v>
      </c>
      <c r="L15" s="34"/>
    </row>
    <row r="16" spans="1:13" ht="18" customHeight="1" thickBot="1">
      <c r="A16" s="134"/>
      <c r="B16" s="135"/>
      <c r="C16" s="135"/>
      <c r="D16" s="135"/>
      <c r="E16" s="135"/>
      <c r="F16" s="135"/>
      <c r="G16" s="135"/>
      <c r="H16" s="82"/>
      <c r="I16" s="107">
        <v>343859.65</v>
      </c>
      <c r="J16" s="57">
        <v>0.1152</v>
      </c>
      <c r="K16" s="83">
        <f>K15*1.18</f>
        <v>39588.02</v>
      </c>
      <c r="L16" s="24"/>
      <c r="M16">
        <v>343859.65</v>
      </c>
    </row>
    <row r="17" spans="1:14" ht="18" customHeight="1" thickBot="1">
      <c r="A17" s="181" t="s">
        <v>58</v>
      </c>
      <c r="B17" s="182"/>
      <c r="C17" s="182"/>
      <c r="D17" s="182"/>
      <c r="E17" s="182"/>
      <c r="F17" s="182"/>
      <c r="G17" s="120">
        <v>0.133</v>
      </c>
      <c r="H17" s="109"/>
      <c r="I17" s="121">
        <v>45733.33</v>
      </c>
      <c r="J17" s="57"/>
      <c r="K17" s="83"/>
      <c r="L17" s="24"/>
      <c r="M17">
        <f>I14/12*1000</f>
        <v>45733.3333333333</v>
      </c>
      <c r="N17" s="118">
        <f>M17*1.18</f>
        <v>53965.33</v>
      </c>
    </row>
    <row r="18" spans="1:17" ht="30" customHeight="1" thickBot="1">
      <c r="A18" s="172" t="s">
        <v>56</v>
      </c>
      <c r="B18" s="173"/>
      <c r="C18" s="173"/>
      <c r="D18" s="173"/>
      <c r="E18" s="173"/>
      <c r="F18" s="93" t="s">
        <v>0</v>
      </c>
      <c r="G18" s="94">
        <v>41782.31</v>
      </c>
      <c r="H18" s="90"/>
      <c r="I18" s="92" t="s">
        <v>55</v>
      </c>
      <c r="J18" s="4"/>
      <c r="K18" s="4">
        <f>G18*12</f>
        <v>501387.72</v>
      </c>
      <c r="L18" s="24"/>
      <c r="M18">
        <v>41782.31</v>
      </c>
      <c r="P18" s="125">
        <f>G18*12</f>
        <v>501387.72</v>
      </c>
      <c r="Q18" s="166">
        <f>P18+P19</f>
        <v>548799.96</v>
      </c>
    </row>
    <row r="19" spans="1:17" ht="24" customHeight="1" thickBot="1">
      <c r="A19" s="174"/>
      <c r="B19" s="175"/>
      <c r="C19" s="175"/>
      <c r="D19" s="175"/>
      <c r="E19" s="175"/>
      <c r="F19" s="95" t="s">
        <v>1</v>
      </c>
      <c r="G19" s="96">
        <v>3951.02</v>
      </c>
      <c r="H19" s="86"/>
      <c r="I19" s="91">
        <v>45733.33</v>
      </c>
      <c r="J19" s="21">
        <v>548799.96</v>
      </c>
      <c r="K19" s="4">
        <f>G19*12</f>
        <v>47412.24</v>
      </c>
      <c r="L19" s="23">
        <f>L14/12</f>
        <v>45733.22</v>
      </c>
      <c r="M19">
        <v>3951.02</v>
      </c>
      <c r="N19" s="119">
        <f>I19*12</f>
        <v>548799.96</v>
      </c>
      <c r="O19" s="124">
        <f>I14*1000-N19</f>
        <v>0.04</v>
      </c>
      <c r="P19" s="125">
        <f>G19*12</f>
        <v>47412.24</v>
      </c>
      <c r="Q19" s="167"/>
    </row>
    <row r="20" spans="1:15" ht="15.75" thickBot="1">
      <c r="A20" s="147" t="s">
        <v>60</v>
      </c>
      <c r="B20" s="148"/>
      <c r="C20" s="148"/>
      <c r="D20" s="148"/>
      <c r="E20" s="149"/>
      <c r="F20" s="93" t="s">
        <v>0</v>
      </c>
      <c r="G20" s="94">
        <v>49303.13</v>
      </c>
      <c r="H20" s="100"/>
      <c r="I20" s="156">
        <v>53965.33</v>
      </c>
      <c r="J20" s="4"/>
      <c r="K20" s="4">
        <f>G20*12</f>
        <v>591637.56</v>
      </c>
      <c r="L20" s="114">
        <f>L19*1.18</f>
        <v>53965.2</v>
      </c>
      <c r="N20" s="122">
        <f>N19/12/G17</f>
        <v>343859.62</v>
      </c>
      <c r="O20" s="123">
        <f>I16-N20</f>
        <v>0.03</v>
      </c>
    </row>
    <row r="21" spans="1:15" ht="15.75" thickBot="1">
      <c r="A21" s="150"/>
      <c r="B21" s="151"/>
      <c r="C21" s="151"/>
      <c r="D21" s="151"/>
      <c r="E21" s="152"/>
      <c r="F21" s="95" t="s">
        <v>1</v>
      </c>
      <c r="G21" s="96">
        <v>4662.2</v>
      </c>
      <c r="H21" s="102"/>
      <c r="I21" s="157"/>
      <c r="J21" s="4">
        <v>647583.96</v>
      </c>
      <c r="K21" s="4">
        <f>G21*12</f>
        <v>55946.4</v>
      </c>
      <c r="M21" s="118">
        <f>G20+G21</f>
        <v>53965.33</v>
      </c>
      <c r="N21" s="119">
        <f>I20*12</f>
        <v>647583.96</v>
      </c>
      <c r="O21" s="119"/>
    </row>
    <row r="22" spans="1:11" ht="12.75" hidden="1" outlineLevel="1">
      <c r="A22" s="1"/>
      <c r="B22" s="9"/>
      <c r="C22" s="84"/>
      <c r="D22" s="9"/>
      <c r="E22" s="129" t="s">
        <v>38</v>
      </c>
      <c r="F22" s="129"/>
      <c r="G22" s="10">
        <v>53965.33</v>
      </c>
      <c r="H22" s="9"/>
      <c r="I22" s="97">
        <v>0</v>
      </c>
      <c r="J22" s="4">
        <v>647583.96</v>
      </c>
      <c r="K22" s="4">
        <f>K18+K19</f>
        <v>548799.96</v>
      </c>
    </row>
    <row r="23" spans="1:14" ht="12.75" collapsed="1">
      <c r="A23" s="1"/>
      <c r="B23" s="9"/>
      <c r="C23" s="84"/>
      <c r="D23" s="9"/>
      <c r="E23" s="9"/>
      <c r="F23" s="9"/>
      <c r="G23" s="85"/>
      <c r="H23" s="9"/>
      <c r="I23" s="4"/>
      <c r="J23" s="4"/>
      <c r="K23" s="4">
        <f>K20+K21</f>
        <v>647583.96</v>
      </c>
      <c r="N23">
        <f>I16*G17*12</f>
        <v>548800.0014</v>
      </c>
    </row>
    <row r="24" spans="1:11" ht="12.75">
      <c r="A24" s="1"/>
      <c r="B24" s="9"/>
      <c r="C24" s="84"/>
      <c r="D24" s="9"/>
      <c r="E24" s="9"/>
      <c r="F24" s="9"/>
      <c r="G24" s="85"/>
      <c r="H24" s="9"/>
      <c r="I24" s="4"/>
      <c r="J24" s="4"/>
      <c r="K24" s="4"/>
    </row>
    <row r="25" spans="1:11" ht="12.75">
      <c r="A25" s="1"/>
      <c r="B25" s="9"/>
      <c r="C25" s="84"/>
      <c r="D25" s="9"/>
      <c r="E25" s="9"/>
      <c r="F25" s="9"/>
      <c r="G25" s="85"/>
      <c r="H25" s="9"/>
      <c r="I25" s="4"/>
      <c r="J25" s="4"/>
      <c r="K25" s="4"/>
    </row>
    <row r="26" spans="1:11" ht="12.75">
      <c r="A26" s="128" t="s">
        <v>12</v>
      </c>
      <c r="B26" s="128"/>
      <c r="C26" s="158"/>
      <c r="D26" s="158"/>
      <c r="E26" s="158" t="s">
        <v>29</v>
      </c>
      <c r="F26" s="158"/>
      <c r="G26" s="9"/>
      <c r="H26" s="9"/>
      <c r="I26" s="4"/>
      <c r="J26" s="4"/>
      <c r="K26" s="4"/>
    </row>
    <row r="27" spans="1:11" ht="12.75">
      <c r="A27" s="1"/>
      <c r="B27" s="9"/>
      <c r="C27" s="9"/>
      <c r="D27" s="9"/>
      <c r="E27" s="9"/>
      <c r="F27" s="9"/>
      <c r="G27" s="9"/>
      <c r="H27" s="9"/>
      <c r="I27" s="4"/>
      <c r="J27" s="4"/>
      <c r="K27" s="4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30" t="s">
        <v>13</v>
      </c>
      <c r="B30" s="130"/>
      <c r="C30" s="130"/>
      <c r="D30" s="130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31">
    <mergeCell ref="A26:B26"/>
    <mergeCell ref="E22:F22"/>
    <mergeCell ref="A30:D30"/>
    <mergeCell ref="A3:J3"/>
    <mergeCell ref="A15:G16"/>
    <mergeCell ref="A4:J4"/>
    <mergeCell ref="E6:G6"/>
    <mergeCell ref="D6:D8"/>
    <mergeCell ref="E7:E8"/>
    <mergeCell ref="F7:F8"/>
    <mergeCell ref="G7:G8"/>
    <mergeCell ref="A20:E21"/>
    <mergeCell ref="H6:H8"/>
    <mergeCell ref="I20:I21"/>
    <mergeCell ref="I6:I8"/>
    <mergeCell ref="C26:D26"/>
    <mergeCell ref="E26:F26"/>
    <mergeCell ref="A6:A7"/>
    <mergeCell ref="A8:A9"/>
    <mergeCell ref="B6:B8"/>
    <mergeCell ref="C6:C7"/>
    <mergeCell ref="Q18:Q19"/>
    <mergeCell ref="L6:L7"/>
    <mergeCell ref="K6:K7"/>
    <mergeCell ref="K8:K9"/>
    <mergeCell ref="J6:J7"/>
    <mergeCell ref="A1:J1"/>
    <mergeCell ref="A18:E19"/>
    <mergeCell ref="B9:D9"/>
    <mergeCell ref="E9:G9"/>
    <mergeCell ref="A17:F17"/>
  </mergeCells>
  <printOptions/>
  <pageMargins left="0.65" right="0.3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</cp:lastModifiedBy>
  <cp:lastPrinted>2013-02-27T11:05:24Z</cp:lastPrinted>
  <dcterms:created xsi:type="dcterms:W3CDTF">1996-10-08T23:32:33Z</dcterms:created>
  <dcterms:modified xsi:type="dcterms:W3CDTF">2013-09-05T10:49:04Z</dcterms:modified>
  <cp:category/>
  <cp:version/>
  <cp:contentType/>
  <cp:contentStatus/>
</cp:coreProperties>
</file>